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KTÖT előterjesztések\2019. évi előterjesztések\Előterjesztés 2019.12.12\"/>
    </mc:Choice>
  </mc:AlternateContent>
  <xr:revisionPtr revIDLastSave="0" documentId="8_{8EDDA49A-0BAA-4B8F-B015-AFCA4FB349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.számú melléklet" sheetId="16" r:id="rId1"/>
    <sheet name="II. számú melléklet" sheetId="10" r:id="rId2"/>
    <sheet name="III. sz. melléklet" sheetId="14" state="hidden" r:id="rId3"/>
  </sheets>
  <definedNames>
    <definedName name="_xlnm.Print_Area" localSheetId="1">'II. számú melléklet'!$A$1:$AD$27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4" i="10" l="1"/>
  <c r="AC4" i="10"/>
  <c r="AB24" i="10"/>
  <c r="AB4" i="10"/>
  <c r="AA4" i="10"/>
  <c r="V4" i="10"/>
  <c r="Q4" i="10"/>
  <c r="L5" i="10"/>
  <c r="L4" i="10"/>
  <c r="I26" i="10"/>
  <c r="I19" i="10"/>
  <c r="D26" i="10"/>
  <c r="D27" i="10"/>
  <c r="D5" i="10"/>
  <c r="D4" i="10"/>
  <c r="H19" i="10"/>
  <c r="D42" i="16"/>
  <c r="C42" i="16"/>
  <c r="AC26" i="10" l="1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H25" i="10"/>
  <c r="F26" i="10"/>
  <c r="F19" i="10"/>
  <c r="C9" i="10"/>
  <c r="C4" i="10"/>
  <c r="C19" i="10"/>
  <c r="K4" i="10"/>
  <c r="S18" i="10"/>
  <c r="S11" i="10"/>
  <c r="S9" i="10"/>
  <c r="S16" i="10"/>
  <c r="S4" i="10"/>
  <c r="S19" i="10"/>
  <c r="N4" i="10"/>
  <c r="X4" i="10"/>
  <c r="AB27" i="10" l="1"/>
  <c r="AB26" i="10"/>
  <c r="AB25" i="10"/>
  <c r="AB23" i="10"/>
  <c r="AB22" i="10"/>
  <c r="AB21" i="10"/>
  <c r="AB20" i="10"/>
  <c r="AB19" i="10"/>
  <c r="AB18" i="10"/>
  <c r="AB17" i="10"/>
  <c r="AB16" i="10"/>
  <c r="AB15" i="10"/>
  <c r="AB14" i="10"/>
  <c r="AB13" i="10"/>
  <c r="AB12" i="10"/>
  <c r="AB11" i="10"/>
  <c r="AB10" i="10"/>
  <c r="AB9" i="10"/>
  <c r="AB8" i="10"/>
  <c r="AB6" i="10"/>
  <c r="AB7" i="10"/>
  <c r="V26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9" i="10"/>
  <c r="V8" i="10"/>
  <c r="V7" i="10"/>
  <c r="V6" i="10"/>
  <c r="V5" i="10"/>
  <c r="Q26" i="10"/>
  <c r="Q24" i="10"/>
  <c r="Q23" i="10"/>
  <c r="Q22" i="10"/>
  <c r="Q21" i="10"/>
  <c r="Q20" i="10"/>
  <c r="Q19" i="10"/>
  <c r="Q18" i="10"/>
  <c r="Q17" i="10"/>
  <c r="Q16" i="10"/>
  <c r="Q15" i="10"/>
  <c r="Q14" i="10"/>
  <c r="Q13" i="10"/>
  <c r="Q12" i="10"/>
  <c r="Q11" i="10"/>
  <c r="Q10" i="10"/>
  <c r="Q9" i="10"/>
  <c r="Q8" i="10"/>
  <c r="Q7" i="10"/>
  <c r="Q6" i="10"/>
  <c r="Q5" i="10"/>
  <c r="P25" i="10"/>
  <c r="P27" i="10" s="1"/>
  <c r="O27" i="10"/>
  <c r="N25" i="10"/>
  <c r="O25" i="10"/>
  <c r="AD24" i="10"/>
  <c r="AD23" i="10"/>
  <c r="AD21" i="10"/>
  <c r="AD20" i="10"/>
  <c r="AD17" i="10"/>
  <c r="AD16" i="10"/>
  <c r="AD15" i="10"/>
  <c r="AD13" i="10"/>
  <c r="AD12" i="10"/>
  <c r="AD11" i="10"/>
  <c r="AD9" i="10"/>
  <c r="AD8" i="10"/>
  <c r="AD7" i="10"/>
  <c r="AD6" i="10"/>
  <c r="AD5" i="10"/>
  <c r="AB5" i="10"/>
  <c r="Y27" i="10"/>
  <c r="X25" i="10"/>
  <c r="X27" i="10" s="1"/>
  <c r="Y25" i="10"/>
  <c r="Z25" i="10"/>
  <c r="Z27" i="10" s="1"/>
  <c r="T25" i="10"/>
  <c r="T27" i="10" s="1"/>
  <c r="AA26" i="10"/>
  <c r="L26" i="10"/>
  <c r="F25" i="10"/>
  <c r="F27" i="10" s="1"/>
  <c r="G25" i="10"/>
  <c r="G27" i="10" s="1"/>
  <c r="H27" i="10"/>
  <c r="I24" i="10"/>
  <c r="I23" i="10"/>
  <c r="I22" i="10"/>
  <c r="I21" i="10"/>
  <c r="I20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F42" i="16"/>
  <c r="F40" i="16"/>
  <c r="F23" i="16"/>
  <c r="F31" i="16"/>
  <c r="F32" i="16"/>
  <c r="F34" i="16"/>
  <c r="F36" i="16"/>
  <c r="F38" i="16"/>
  <c r="F28" i="16"/>
  <c r="F9" i="16"/>
  <c r="F10" i="16"/>
  <c r="F11" i="16"/>
  <c r="F12" i="16"/>
  <c r="F13" i="16"/>
  <c r="F14" i="16"/>
  <c r="F15" i="16"/>
  <c r="F16" i="16"/>
  <c r="F7" i="16"/>
  <c r="F8" i="16"/>
  <c r="D23" i="16"/>
  <c r="D25" i="16" s="1"/>
  <c r="F25" i="16" s="1"/>
  <c r="E23" i="16"/>
  <c r="E25" i="16" s="1"/>
  <c r="D40" i="16"/>
  <c r="E40" i="16"/>
  <c r="E42" i="16" s="1"/>
  <c r="E45" i="16" s="1"/>
  <c r="E47" i="16"/>
  <c r="E44" i="16"/>
  <c r="C40" i="16"/>
  <c r="C23" i="16"/>
  <c r="C25" i="16" s="1"/>
  <c r="AD26" i="10" l="1"/>
  <c r="AD10" i="10"/>
  <c r="AD18" i="10"/>
  <c r="AD22" i="10"/>
  <c r="Q25" i="10"/>
  <c r="AD14" i="10"/>
  <c r="N27" i="10"/>
  <c r="Q27" i="10" s="1"/>
  <c r="AD19" i="10"/>
  <c r="E46" i="16"/>
  <c r="E48" i="16"/>
  <c r="G28" i="14" l="1"/>
  <c r="F28" i="14"/>
  <c r="E28" i="14"/>
  <c r="D28" i="14"/>
  <c r="J28" i="14" s="1"/>
  <c r="C28" i="14"/>
  <c r="B28" i="14"/>
  <c r="I27" i="14"/>
  <c r="H27" i="14"/>
  <c r="I26" i="14"/>
  <c r="H26" i="14"/>
  <c r="I25" i="14"/>
  <c r="H25" i="14"/>
  <c r="I24" i="14"/>
  <c r="H24" i="14"/>
  <c r="I23" i="14"/>
  <c r="H23" i="14"/>
  <c r="I22" i="14"/>
  <c r="H22" i="14"/>
  <c r="I21" i="14"/>
  <c r="H21" i="14"/>
  <c r="I20" i="14"/>
  <c r="H20" i="14"/>
  <c r="I19" i="14"/>
  <c r="H19" i="14"/>
  <c r="I18" i="14"/>
  <c r="H18" i="14"/>
  <c r="I17" i="14"/>
  <c r="H17" i="14"/>
  <c r="I16" i="14"/>
  <c r="H16" i="14"/>
  <c r="I15" i="14"/>
  <c r="H15" i="14"/>
  <c r="I14" i="14"/>
  <c r="H14" i="14"/>
  <c r="I13" i="14"/>
  <c r="H13" i="14"/>
  <c r="I12" i="14"/>
  <c r="H12" i="14"/>
  <c r="I11" i="14"/>
  <c r="H11" i="14"/>
  <c r="I10" i="14"/>
  <c r="H10" i="14"/>
  <c r="I9" i="14"/>
  <c r="H9" i="14"/>
  <c r="I8" i="14"/>
  <c r="H8" i="14"/>
  <c r="I7" i="14"/>
  <c r="H7" i="14"/>
  <c r="W25" i="10"/>
  <c r="W27" i="10" s="1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AA24" i="10"/>
  <c r="AA23" i="10"/>
  <c r="AA22" i="10"/>
  <c r="AA21" i="10"/>
  <c r="AA20" i="10"/>
  <c r="AA19" i="10"/>
  <c r="AA18" i="10"/>
  <c r="AA17" i="10"/>
  <c r="AA16" i="10"/>
  <c r="AA15" i="10"/>
  <c r="AA14" i="10"/>
  <c r="AA13" i="10"/>
  <c r="AA12" i="10"/>
  <c r="AA11" i="10"/>
  <c r="AA10" i="10"/>
  <c r="AA9" i="10"/>
  <c r="AA8" i="10"/>
  <c r="AA7" i="10"/>
  <c r="AA6" i="10"/>
  <c r="AA5" i="10"/>
  <c r="S25" i="10"/>
  <c r="R25" i="10"/>
  <c r="M25" i="10"/>
  <c r="L24" i="10"/>
  <c r="K25" i="10"/>
  <c r="K27" i="10" s="1"/>
  <c r="J25" i="10"/>
  <c r="J27" i="10" s="1"/>
  <c r="E25" i="10"/>
  <c r="B25" i="10"/>
  <c r="B27" i="10" s="1"/>
  <c r="S27" i="10" l="1"/>
  <c r="V25" i="10"/>
  <c r="M27" i="10"/>
  <c r="R27" i="10"/>
  <c r="I25" i="10"/>
  <c r="I27" i="10" s="1"/>
  <c r="E27" i="10"/>
  <c r="AA25" i="10"/>
  <c r="AA27" i="10" s="1"/>
  <c r="J15" i="14"/>
  <c r="J23" i="14"/>
  <c r="J7" i="14"/>
  <c r="J11" i="14"/>
  <c r="J10" i="14"/>
  <c r="J14" i="14"/>
  <c r="J27" i="14"/>
  <c r="H28" i="14"/>
  <c r="J9" i="14"/>
  <c r="J13" i="14"/>
  <c r="J17" i="14"/>
  <c r="I28" i="14"/>
  <c r="J8" i="14"/>
  <c r="J12" i="14"/>
  <c r="J16" i="14"/>
  <c r="J19" i="14"/>
  <c r="J21" i="14"/>
  <c r="J26" i="14"/>
  <c r="D25" i="10"/>
  <c r="L25" i="10"/>
  <c r="L27" i="10" s="1"/>
  <c r="C25" i="10"/>
  <c r="C27" i="10" s="1"/>
  <c r="AC25" i="10" l="1"/>
  <c r="AD25" i="10" s="1"/>
  <c r="V27" i="10"/>
  <c r="AC27" i="10"/>
  <c r="AD27" i="10" s="1"/>
</calcChain>
</file>

<file path=xl/sharedStrings.xml><?xml version="1.0" encoding="utf-8"?>
<sst xmlns="http://schemas.openxmlformats.org/spreadsheetml/2006/main" count="154" uniqueCount="107">
  <si>
    <t>Hosszúhetény</t>
  </si>
  <si>
    <t>Magyarhertelend</t>
  </si>
  <si>
    <t>Bodolyabér</t>
  </si>
  <si>
    <t>Mánfa</t>
  </si>
  <si>
    <t>Magyarszék</t>
  </si>
  <si>
    <t>Mecsekpölöske</t>
  </si>
  <si>
    <t>Liget</t>
  </si>
  <si>
    <t>Szászvár</t>
  </si>
  <si>
    <t>Magyaregregy</t>
  </si>
  <si>
    <t>Kárász</t>
  </si>
  <si>
    <t>Vékény</t>
  </si>
  <si>
    <t>Köblény</t>
  </si>
  <si>
    <t>Máza</t>
  </si>
  <si>
    <t>Egyházaskozár</t>
  </si>
  <si>
    <t>Tófű</t>
  </si>
  <si>
    <t>Szárász</t>
  </si>
  <si>
    <t>Szalatnak</t>
  </si>
  <si>
    <t>Komló</t>
  </si>
  <si>
    <t>KIADÁSOK</t>
  </si>
  <si>
    <t>BEVÉTELEK</t>
  </si>
  <si>
    <t>Hegyhátmaróc</t>
  </si>
  <si>
    <t>Összesen</t>
  </si>
  <si>
    <t>ELŐIRÁNYZAT</t>
  </si>
  <si>
    <t>eredeti</t>
  </si>
  <si>
    <t>módosított</t>
  </si>
  <si>
    <t>Személyi juttatások</t>
  </si>
  <si>
    <t>Munkaadót terhelő járulékok</t>
  </si>
  <si>
    <t>Dologi kiadások</t>
  </si>
  <si>
    <t>Műk.c.pénzeszköz átadás ÁH-n kívül</t>
  </si>
  <si>
    <t>Költségvetési támogatás</t>
  </si>
  <si>
    <t>Összesen:</t>
  </si>
  <si>
    <t>Kiegyenlítő, függő, átfutó továbbadási c.</t>
  </si>
  <si>
    <t>Működési bevételek</t>
  </si>
  <si>
    <t>Támogatás értékű műk. bevétel</t>
  </si>
  <si>
    <t>Támogatás értékű felhalm. bevétel</t>
  </si>
  <si>
    <t>Bevételek "+"</t>
  </si>
  <si>
    <t>Kiadások "-"</t>
  </si>
  <si>
    <t>Oroszló</t>
  </si>
  <si>
    <t>Bikal</t>
  </si>
  <si>
    <t>Önkormányzat megnevezése</t>
  </si>
  <si>
    <t>(adatok Ft-ban)</t>
  </si>
  <si>
    <t>Település</t>
  </si>
  <si>
    <t>Komló Térségi Családsegítő és Gyermekjóléti Szolgálat
EREDETI</t>
  </si>
  <si>
    <t xml:space="preserve">Komló Térségi Integrált Szociális Szolgáltató Központ
EREDETI </t>
  </si>
  <si>
    <t>K.K.T.Ö.T Szilvási Bölcsőde
EREDETI</t>
  </si>
  <si>
    <t>MINDÖSSZESEN
EREDETI</t>
  </si>
  <si>
    <t xml:space="preserve">Szászvár </t>
  </si>
  <si>
    <t>Mindösszesen</t>
  </si>
  <si>
    <t>Ft</t>
  </si>
  <si>
    <t>teljesítés</t>
  </si>
  <si>
    <t>Finanszírozás</t>
  </si>
  <si>
    <t>Elátottak juttatása</t>
  </si>
  <si>
    <t>Felújítás</t>
  </si>
  <si>
    <t>Beruházás</t>
  </si>
  <si>
    <t>Felhalmozási c. átadott pénzeszköz</t>
  </si>
  <si>
    <t>Támogatás értékű felhalm. kiadás</t>
  </si>
  <si>
    <t>Pénzmaradvány átadás</t>
  </si>
  <si>
    <t>Hiteltörlesztés</t>
  </si>
  <si>
    <t>Pénzügyi befektetés</t>
  </si>
  <si>
    <t>Mindösszesen:</t>
  </si>
  <si>
    <t>Önkormányzat sajátos bevételei</t>
  </si>
  <si>
    <t>Műk.c.pénzeszköz átvétel ÁH-n kívül</t>
  </si>
  <si>
    <t>Felhalmozási átvett</t>
  </si>
  <si>
    <t>Felhalmozási célú bevétel</t>
  </si>
  <si>
    <t>Kölcsönök visszatérülése</t>
  </si>
  <si>
    <t>Finanszír</t>
  </si>
  <si>
    <t>Pénzforg.nélk.bev. maradvány)</t>
  </si>
  <si>
    <t>Előző évi maradvány átvétel</t>
  </si>
  <si>
    <t>Költségvetési visszatérülés</t>
  </si>
  <si>
    <t>Nyitó pénzkészlet I. 1-én</t>
  </si>
  <si>
    <t>Maradvány "-"</t>
  </si>
  <si>
    <t>Záró pénzkészlet</t>
  </si>
  <si>
    <t>Jogcím (COFOG)</t>
  </si>
  <si>
    <t>Támogatási célú finanszírozási műveletek
018030</t>
  </si>
  <si>
    <t>K.K.T.Ö.T. 2018. évi működési hozzájárulásai kormányzati funkciókra  bontva</t>
  </si>
  <si>
    <t>Tagdíj előirányzat</t>
  </si>
  <si>
    <t>Tagdíj tartozás</t>
  </si>
  <si>
    <t>Gyepmesteri hozzájárulás tartozás</t>
  </si>
  <si>
    <t>Háziorvosi ügyeleti ellátás előirányzat</t>
  </si>
  <si>
    <t>Szociális Szolgáltató Központ működési hozzájárulás előirányzat</t>
  </si>
  <si>
    <t>Háziorvosi ügyeleti ellátás tartozás</t>
  </si>
  <si>
    <t xml:space="preserve">Családsegítő és Gyermekjóléti Szolgálat működési hozzájárulás előirányzat
</t>
  </si>
  <si>
    <t xml:space="preserve">Családsegítő és Gyermekjóléti Szolgálat működési hozzájárulás tartozás
</t>
  </si>
  <si>
    <t xml:space="preserve">Szilvási Bölcsőde működési  hozzájárulás előirányzat
</t>
  </si>
  <si>
    <t xml:space="preserve">Szilvási Bölcsőde működési hozzájárulás tartozás
</t>
  </si>
  <si>
    <t>Komló Térségi Családsegítő és Gyermekjóléti Szolgálat
MÓDOSÍTOTT</t>
  </si>
  <si>
    <t xml:space="preserve">Komló Térségi Integrált Szociális Szolgáltató Központ
MÓDOSÍTOTT </t>
  </si>
  <si>
    <t>K.K.T.Ö.T Szilvási Bölcsőde
MÓDOSÍTOTT</t>
  </si>
  <si>
    <t>MINDÖSSZESEN
MÓDOSÍTOTT</t>
  </si>
  <si>
    <t>&gt;ebből TOP.-4.2.1-15-BA1-2016-00004 sz. 
pályázat</t>
  </si>
  <si>
    <t>&gt;ebből EFOP -1.5.2-16 sz. pályázat Családsegítő és Gyermekjóléti Szolgálat</t>
  </si>
  <si>
    <t>A Komlói Kistérség Többcélú Önkormányzati Társulás  intézményei bevételeinek és kiadásainak alakulása összevontan 
2019.01.01- 2019. 09. 30</t>
  </si>
  <si>
    <t>Műk.c.pénzeszköz átadás ÁH-n belül</t>
  </si>
  <si>
    <t>Felhalm. c. átadott pénzeszk. ÁH-n kívül</t>
  </si>
  <si>
    <t>&gt;ebből EFOP -2.2.3-17-2017-00050 sz. pályázat Társulás</t>
  </si>
  <si>
    <t>&gt;ebből EFOP -1.5.2-16-2017-00028 sz. pályázat Társulás</t>
  </si>
  <si>
    <t>Sásd</t>
  </si>
  <si>
    <t xml:space="preserve">Családsegítő és Gyermekjóléti Szolgálat felhalmozási hozzájárulás előirányzat
</t>
  </si>
  <si>
    <t>Gyepmeste-ri előirányzat
felhalmozásihj.
Előirányzat</t>
  </si>
  <si>
    <t>Gyepmeste-ri előirányzat
működési hj.
előirányzat</t>
  </si>
  <si>
    <t xml:space="preserve">Szilvási Bölcsőde felhalmozási hozzájárulás előirányzat
</t>
  </si>
  <si>
    <t>Szociális Szolgáltató Központ felhalmozási hozzájárulás előirányzat</t>
  </si>
  <si>
    <t xml:space="preserve">Szociális Szolgáltató Központ hozzájárulás tartozás
</t>
  </si>
  <si>
    <r>
      <t xml:space="preserve">Összes  előirányzat
</t>
    </r>
    <r>
      <rPr>
        <i/>
        <sz val="11"/>
        <rFont val="Arial"/>
        <family val="2"/>
        <charset val="238"/>
      </rPr>
      <t xml:space="preserve">
</t>
    </r>
  </si>
  <si>
    <t xml:space="preserve">Tartozás összesen 2019.12.31-ig
</t>
  </si>
  <si>
    <t>A Komlói Kistérség Többcélú Önkormányzati Társulás tagdíjának, gyepmesteri hozzájárulásának, háziorvosi ügyelet ellátásának és működési hozzájárulásainak alakulása 2019. évben
(2019.11.13.-i állapot)</t>
  </si>
  <si>
    <t>Utalva 2019.11.13-ig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</si>
</sst>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Ft&quot;"/>
    <numFmt numFmtId="165" formatCode="0.000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0"/>
      <name val="Arial CE"/>
      <charset val="238"/>
    </font>
    <font>
      <sz val="14"/>
      <name val="Arial CE"/>
      <charset val="238"/>
    </font>
    <font>
      <i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3" fillId="0" borderId="0"/>
  </cellStyleXfs>
  <cellXfs count="124">
    <xf numFmtId="0" fontId="0" fillId="0" borderId="0" xfId="0"/>
    <xf numFmtId="0" fontId="3" fillId="0" borderId="0" xfId="1"/>
    <xf numFmtId="0" fontId="3" fillId="2" borderId="0" xfId="1" applyFill="1"/>
    <xf numFmtId="0" fontId="3" fillId="2" borderId="0" xfId="1" applyFill="1" applyAlignment="1">
      <alignment horizontal="center"/>
    </xf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5" fillId="2" borderId="0" xfId="1" applyFont="1" applyFill="1"/>
    <xf numFmtId="0" fontId="5" fillId="2" borderId="0" xfId="1" applyFont="1" applyFill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/>
    <xf numFmtId="0" fontId="8" fillId="0" borderId="1" xfId="1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vertical="center"/>
    </xf>
    <xf numFmtId="164" fontId="8" fillId="3" borderId="1" xfId="1" applyNumberFormat="1" applyFont="1" applyFill="1" applyBorder="1" applyAlignment="1">
      <alignment vertical="center"/>
    </xf>
    <xf numFmtId="3" fontId="7" fillId="2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0" borderId="0" xfId="1" applyFont="1"/>
    <xf numFmtId="0" fontId="9" fillId="0" borderId="1" xfId="1" applyFont="1" applyFill="1" applyBorder="1" applyAlignment="1">
      <alignment vertical="center"/>
    </xf>
    <xf numFmtId="3" fontId="10" fillId="0" borderId="0" xfId="1" applyNumberFormat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10" fillId="0" borderId="0" xfId="1" applyFont="1" applyFill="1"/>
    <xf numFmtId="0" fontId="8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/>
    </xf>
    <xf numFmtId="164" fontId="8" fillId="3" borderId="2" xfId="1" applyNumberFormat="1" applyFont="1" applyFill="1" applyBorder="1" applyAlignment="1">
      <alignment vertical="center"/>
    </xf>
    <xf numFmtId="0" fontId="9" fillId="0" borderId="4" xfId="1" applyFont="1" applyFill="1" applyBorder="1" applyAlignment="1">
      <alignment vertical="center"/>
    </xf>
    <xf numFmtId="164" fontId="8" fillId="3" borderId="4" xfId="1" applyNumberFormat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164" fontId="7" fillId="0" borderId="2" xfId="1" applyNumberFormat="1" applyFont="1" applyFill="1" applyBorder="1" applyAlignment="1">
      <alignment vertical="center"/>
    </xf>
    <xf numFmtId="0" fontId="8" fillId="0" borderId="4" xfId="1" applyFont="1" applyFill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0" fontId="9" fillId="0" borderId="5" xfId="1" applyFont="1" applyFill="1" applyBorder="1" applyAlignment="1">
      <alignment vertical="center"/>
    </xf>
    <xf numFmtId="164" fontId="8" fillId="3" borderId="5" xfId="1" applyNumberFormat="1" applyFont="1" applyFill="1" applyBorder="1" applyAlignment="1">
      <alignment vertical="center"/>
    </xf>
    <xf numFmtId="0" fontId="6" fillId="0" borderId="0" xfId="1" applyFont="1" applyAlignment="1">
      <alignment horizontal="center"/>
    </xf>
    <xf numFmtId="0" fontId="8" fillId="3" borderId="1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164" fontId="7" fillId="0" borderId="1" xfId="1" applyNumberFormat="1" applyFont="1" applyFill="1" applyBorder="1" applyAlignment="1">
      <alignment horizontal="right" vertical="center"/>
    </xf>
    <xf numFmtId="164" fontId="7" fillId="0" borderId="4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6" fillId="6" borderId="1" xfId="1" applyFont="1" applyFill="1" applyBorder="1" applyAlignment="1">
      <alignment vertical="center"/>
    </xf>
    <xf numFmtId="164" fontId="6" fillId="6" borderId="1" xfId="1" applyNumberFormat="1" applyFont="1" applyFill="1" applyBorder="1" applyAlignment="1">
      <alignment vertical="center"/>
    </xf>
    <xf numFmtId="164" fontId="6" fillId="6" borderId="1" xfId="1" applyNumberFormat="1" applyFont="1" applyFill="1" applyBorder="1" applyAlignment="1">
      <alignment horizontal="right" vertical="center"/>
    </xf>
    <xf numFmtId="3" fontId="6" fillId="2" borderId="0" xfId="1" applyNumberFormat="1" applyFont="1" applyFill="1" applyAlignment="1"/>
    <xf numFmtId="0" fontId="6" fillId="2" borderId="0" xfId="1" applyFont="1" applyFill="1" applyAlignment="1"/>
    <xf numFmtId="0" fontId="6" fillId="0" borderId="0" xfId="1" applyFont="1" applyAlignment="1"/>
    <xf numFmtId="0" fontId="8" fillId="6" borderId="1" xfId="1" applyFont="1" applyFill="1" applyBorder="1" applyAlignment="1">
      <alignment horizontal="center" vertical="center" wrapText="1"/>
    </xf>
    <xf numFmtId="164" fontId="8" fillId="6" borderId="2" xfId="1" applyNumberFormat="1" applyFont="1" applyFill="1" applyBorder="1" applyAlignment="1">
      <alignment horizontal="right" vertical="center"/>
    </xf>
    <xf numFmtId="164" fontId="8" fillId="6" borderId="4" xfId="1" applyNumberFormat="1" applyFont="1" applyFill="1" applyBorder="1" applyAlignment="1">
      <alignment horizontal="right" vertical="center"/>
    </xf>
    <xf numFmtId="0" fontId="12" fillId="0" borderId="0" xfId="8" applyFont="1"/>
    <xf numFmtId="0" fontId="12" fillId="0" borderId="0" xfId="8" applyFont="1" applyAlignment="1">
      <alignment horizontal="right"/>
    </xf>
    <xf numFmtId="0" fontId="6" fillId="0" borderId="0" xfId="8" applyFont="1" applyAlignment="1">
      <alignment horizontal="right"/>
    </xf>
    <xf numFmtId="0" fontId="12" fillId="0" borderId="0" xfId="8" applyFont="1" applyBorder="1" applyAlignment="1">
      <alignment horizontal="right"/>
    </xf>
    <xf numFmtId="0" fontId="6" fillId="5" borderId="12" xfId="8" applyFont="1" applyFill="1" applyBorder="1" applyAlignment="1">
      <alignment horizontal="center" vertical="center" wrapText="1"/>
    </xf>
    <xf numFmtId="0" fontId="6" fillId="4" borderId="12" xfId="8" applyFont="1" applyFill="1" applyBorder="1" applyAlignment="1">
      <alignment horizontal="center" vertical="center" wrapText="1"/>
    </xf>
    <xf numFmtId="0" fontId="12" fillId="5" borderId="7" xfId="1" applyFont="1" applyFill="1" applyBorder="1" applyAlignment="1">
      <alignment horizontal="center" vertical="center" wrapText="1"/>
    </xf>
    <xf numFmtId="0" fontId="12" fillId="4" borderId="7" xfId="1" applyFont="1" applyFill="1" applyBorder="1" applyAlignment="1">
      <alignment horizontal="center" vertical="center" wrapText="1"/>
    </xf>
    <xf numFmtId="0" fontId="12" fillId="5" borderId="7" xfId="8" applyFont="1" applyFill="1" applyBorder="1" applyAlignment="1">
      <alignment horizontal="center" vertical="center" wrapText="1"/>
    </xf>
    <xf numFmtId="0" fontId="12" fillId="4" borderId="7" xfId="8" applyFont="1" applyFill="1" applyBorder="1" applyAlignment="1">
      <alignment horizontal="center" vertical="center" wrapText="1"/>
    </xf>
    <xf numFmtId="0" fontId="12" fillId="5" borderId="13" xfId="8" applyFont="1" applyFill="1" applyBorder="1" applyAlignment="1">
      <alignment horizontal="center" vertical="center" wrapText="1"/>
    </xf>
    <xf numFmtId="0" fontId="12" fillId="4" borderId="13" xfId="8" applyFont="1" applyFill="1" applyBorder="1" applyAlignment="1">
      <alignment horizontal="center" vertical="center" wrapText="1"/>
    </xf>
    <xf numFmtId="0" fontId="12" fillId="0" borderId="0" xfId="8" applyFont="1" applyFill="1"/>
    <xf numFmtId="0" fontId="12" fillId="0" borderId="14" xfId="1" applyFont="1" applyFill="1" applyBorder="1" applyAlignment="1">
      <alignment vertical="center"/>
    </xf>
    <xf numFmtId="164" fontId="12" fillId="0" borderId="5" xfId="8" applyNumberFormat="1" applyFont="1" applyFill="1" applyBorder="1" applyAlignment="1">
      <alignment horizontal="right" vertical="center"/>
    </xf>
    <xf numFmtId="164" fontId="6" fillId="0" borderId="5" xfId="8" applyNumberFormat="1" applyFont="1" applyFill="1" applyBorder="1" applyAlignment="1">
      <alignment horizontal="right" vertical="center"/>
    </xf>
    <xf numFmtId="164" fontId="6" fillId="0" borderId="15" xfId="8" applyNumberFormat="1" applyFont="1" applyFill="1" applyBorder="1" applyAlignment="1">
      <alignment vertical="center"/>
    </xf>
    <xf numFmtId="165" fontId="12" fillId="0" borderId="0" xfId="8" applyNumberFormat="1" applyFont="1"/>
    <xf numFmtId="0" fontId="12" fillId="0" borderId="16" xfId="1" applyFont="1" applyFill="1" applyBorder="1" applyAlignment="1">
      <alignment vertical="center"/>
    </xf>
    <xf numFmtId="164" fontId="12" fillId="0" borderId="4" xfId="8" applyNumberFormat="1" applyFont="1" applyFill="1" applyBorder="1" applyAlignment="1">
      <alignment horizontal="right" vertical="center"/>
    </xf>
    <xf numFmtId="164" fontId="6" fillId="0" borderId="4" xfId="8" applyNumberFormat="1" applyFont="1" applyFill="1" applyBorder="1" applyAlignment="1">
      <alignment horizontal="right" vertical="center"/>
    </xf>
    <xf numFmtId="164" fontId="6" fillId="0" borderId="17" xfId="8" applyNumberFormat="1" applyFont="1" applyFill="1" applyBorder="1" applyAlignment="1">
      <alignment vertical="center"/>
    </xf>
    <xf numFmtId="0" fontId="12" fillId="0" borderId="18" xfId="1" applyFont="1" applyFill="1" applyBorder="1" applyAlignment="1">
      <alignment vertical="center"/>
    </xf>
    <xf numFmtId="164" fontId="12" fillId="0" borderId="1" xfId="8" applyNumberFormat="1" applyFont="1" applyFill="1" applyBorder="1" applyAlignment="1">
      <alignment vertical="center" wrapText="1"/>
    </xf>
    <xf numFmtId="164" fontId="6" fillId="0" borderId="1" xfId="8" applyNumberFormat="1" applyFont="1" applyFill="1" applyBorder="1" applyAlignment="1">
      <alignment horizontal="right" vertical="center"/>
    </xf>
    <xf numFmtId="164" fontId="6" fillId="0" borderId="19" xfId="8" applyNumberFormat="1" applyFont="1" applyFill="1" applyBorder="1" applyAlignment="1">
      <alignment vertical="center"/>
    </xf>
    <xf numFmtId="164" fontId="12" fillId="0" borderId="1" xfId="8" applyNumberFormat="1" applyFont="1" applyFill="1" applyBorder="1" applyAlignment="1">
      <alignment horizontal="right" vertical="center"/>
    </xf>
    <xf numFmtId="164" fontId="12" fillId="0" borderId="4" xfId="8" applyNumberFormat="1" applyFont="1" applyFill="1" applyBorder="1" applyAlignment="1">
      <alignment vertical="center" wrapText="1"/>
    </xf>
    <xf numFmtId="164" fontId="12" fillId="0" borderId="5" xfId="8" applyNumberFormat="1" applyFont="1" applyFill="1" applyBorder="1" applyAlignment="1">
      <alignment vertical="center" wrapText="1"/>
    </xf>
    <xf numFmtId="0" fontId="12" fillId="0" borderId="2" xfId="1" applyFont="1" applyFill="1" applyBorder="1" applyAlignment="1">
      <alignment vertical="center"/>
    </xf>
    <xf numFmtId="164" fontId="12" fillId="0" borderId="2" xfId="8" applyNumberFormat="1" applyFont="1" applyFill="1" applyBorder="1" applyAlignment="1">
      <alignment horizontal="right" vertical="center"/>
    </xf>
    <xf numFmtId="164" fontId="6" fillId="0" borderId="2" xfId="8" applyNumberFormat="1" applyFont="1" applyFill="1" applyBorder="1" applyAlignment="1">
      <alignment horizontal="right" vertical="center"/>
    </xf>
    <xf numFmtId="164" fontId="6" fillId="0" borderId="2" xfId="8" applyNumberFormat="1" applyFont="1" applyFill="1" applyBorder="1" applyAlignment="1">
      <alignment vertical="center"/>
    </xf>
    <xf numFmtId="0" fontId="6" fillId="4" borderId="1" xfId="1" applyFont="1" applyFill="1" applyBorder="1" applyAlignment="1">
      <alignment vertical="center"/>
    </xf>
    <xf numFmtId="164" fontId="6" fillId="4" borderId="1" xfId="1" applyNumberFormat="1" applyFont="1" applyFill="1" applyBorder="1" applyAlignment="1">
      <alignment horizontal="right" vertical="center"/>
    </xf>
    <xf numFmtId="0" fontId="12" fillId="0" borderId="0" xfId="8" applyFont="1" applyFill="1" applyAlignment="1">
      <alignment horizontal="right"/>
    </xf>
    <xf numFmtId="0" fontId="6" fillId="0" borderId="0" xfId="8" applyFont="1" applyFill="1" applyAlignment="1">
      <alignment horizontal="right"/>
    </xf>
    <xf numFmtId="0" fontId="12" fillId="0" borderId="0" xfId="8" applyFont="1" applyAlignment="1"/>
    <xf numFmtId="165" fontId="12" fillId="0" borderId="0" xfId="8" applyNumberFormat="1" applyFont="1" applyAlignment="1">
      <alignment horizontal="right"/>
    </xf>
    <xf numFmtId="0" fontId="13" fillId="7" borderId="1" xfId="0" applyFont="1" applyFill="1" applyBorder="1"/>
    <xf numFmtId="0" fontId="13" fillId="7" borderId="1" xfId="0" applyFont="1" applyFill="1" applyBorder="1" applyAlignment="1">
      <alignment horizontal="center" vertical="center"/>
    </xf>
    <xf numFmtId="3" fontId="13" fillId="7" borderId="1" xfId="0" applyNumberFormat="1" applyFont="1" applyFill="1" applyBorder="1" applyAlignment="1">
      <alignment horizontal="center" vertical="center"/>
    </xf>
    <xf numFmtId="10" fontId="13" fillId="7" borderId="1" xfId="0" applyNumberFormat="1" applyFont="1" applyFill="1" applyBorder="1" applyAlignment="1">
      <alignment horizontal="center" vertical="center"/>
    </xf>
    <xf numFmtId="3" fontId="13" fillId="7" borderId="1" xfId="0" applyNumberFormat="1" applyFont="1" applyFill="1" applyBorder="1"/>
    <xf numFmtId="10" fontId="13" fillId="7" borderId="1" xfId="0" applyNumberFormat="1" applyFont="1" applyFill="1" applyBorder="1"/>
    <xf numFmtId="0" fontId="13" fillId="0" borderId="0" xfId="0" applyFont="1"/>
    <xf numFmtId="0" fontId="0" fillId="0" borderId="0" xfId="0" applyFont="1"/>
    <xf numFmtId="0" fontId="0" fillId="7" borderId="1" xfId="0" applyFont="1" applyFill="1" applyBorder="1"/>
    <xf numFmtId="0" fontId="0" fillId="0" borderId="1" xfId="0" applyFont="1" applyBorder="1"/>
    <xf numFmtId="3" fontId="0" fillId="0" borderId="1" xfId="0" applyNumberFormat="1" applyFont="1" applyBorder="1"/>
    <xf numFmtId="10" fontId="0" fillId="0" borderId="1" xfId="0" applyNumberFormat="1" applyFont="1" applyBorder="1"/>
    <xf numFmtId="3" fontId="0" fillId="0" borderId="0" xfId="0" applyNumberFormat="1" applyFont="1"/>
    <xf numFmtId="10" fontId="0" fillId="0" borderId="0" xfId="0" applyNumberFormat="1" applyFont="1"/>
    <xf numFmtId="3" fontId="0" fillId="2" borderId="1" xfId="0" applyNumberFormat="1" applyFont="1" applyFill="1" applyBorder="1"/>
    <xf numFmtId="3" fontId="0" fillId="0" borderId="1" xfId="0" applyNumberFormat="1" applyFont="1" applyFill="1" applyBorder="1"/>
    <xf numFmtId="164" fontId="7" fillId="0" borderId="5" xfId="1" applyNumberFormat="1" applyFont="1" applyFill="1" applyBorder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 wrapText="1"/>
    </xf>
    <xf numFmtId="3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3" fontId="13" fillId="7" borderId="3" xfId="0" applyNumberFormat="1" applyFont="1" applyFill="1" applyBorder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4" borderId="10" xfId="1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center" vertical="center"/>
    </xf>
    <xf numFmtId="0" fontId="6" fillId="5" borderId="12" xfId="8" applyFont="1" applyFill="1" applyBorder="1" applyAlignment="1">
      <alignment horizontal="center" vertical="center" wrapText="1"/>
    </xf>
    <xf numFmtId="0" fontId="6" fillId="5" borderId="13" xfId="8" applyFont="1" applyFill="1" applyBorder="1" applyAlignment="1">
      <alignment horizontal="center" vertical="center" wrapText="1"/>
    </xf>
    <xf numFmtId="0" fontId="6" fillId="4" borderId="11" xfId="8" applyFont="1" applyFill="1" applyBorder="1" applyAlignment="1">
      <alignment horizontal="center" vertical="center" wrapText="1"/>
    </xf>
    <xf numFmtId="0" fontId="6" fillId="4" borderId="9" xfId="8" applyFont="1" applyFill="1" applyBorder="1" applyAlignment="1">
      <alignment horizontal="center" vertical="center" wrapText="1"/>
    </xf>
  </cellXfs>
  <cellStyles count="9">
    <cellStyle name="Normál" xfId="0" builtinId="0"/>
    <cellStyle name="Normál 2" xfId="1" xr:uid="{00000000-0005-0000-0000-000001000000}"/>
    <cellStyle name="Normál 2 2" xfId="2" xr:uid="{00000000-0005-0000-0000-000002000000}"/>
    <cellStyle name="Normál 2_KKTÖT Zárszámadás 2011" xfId="3" xr:uid="{00000000-0005-0000-0000-000003000000}"/>
    <cellStyle name="Normál 3" xfId="4" xr:uid="{00000000-0005-0000-0000-000004000000}"/>
    <cellStyle name="Normál 4" xfId="5" xr:uid="{00000000-0005-0000-0000-000005000000}"/>
    <cellStyle name="Normál 5" xfId="7" xr:uid="{00000000-0005-0000-0000-000006000000}"/>
    <cellStyle name="Normal_KARSZJ3" xfId="6" xr:uid="{00000000-0005-0000-0000-000007000000}"/>
    <cellStyle name="Normál_Költségvetés mellékletei2013" xfId="8" xr:uid="{00000000-0005-0000-0000-000008000000}"/>
  </cellStyles>
  <dxfs count="0"/>
  <tableStyles count="0" defaultTableStyle="TableStyleMedium9" defaultPivotStyle="PivotStyleLight16"/>
  <colors>
    <mruColors>
      <color rgb="FFFFFF99"/>
      <color rgb="FFFF00FF"/>
      <color rgb="FFCC99FF"/>
      <color rgb="FFFFCCFF"/>
      <color rgb="FFFF99CC"/>
      <color rgb="FF99FF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99FF"/>
    <pageSetUpPr fitToPage="1"/>
  </sheetPr>
  <dimension ref="A1:F52"/>
  <sheetViews>
    <sheetView tabSelected="1" zoomScaleNormal="100" zoomScaleSheetLayoutView="100" workbookViewId="0">
      <selection activeCell="B55" sqref="B55"/>
    </sheetView>
  </sheetViews>
  <sheetFormatPr defaultRowHeight="12.75" x14ac:dyDescent="0.2"/>
  <cols>
    <col min="1" max="1" width="4.5703125" style="95" customWidth="1"/>
    <col min="2" max="2" width="34.7109375" style="95" bestFit="1" customWidth="1"/>
    <col min="3" max="3" width="16" style="100" customWidth="1"/>
    <col min="4" max="4" width="15.140625" style="100" customWidth="1"/>
    <col min="5" max="5" width="16.5703125" style="100" customWidth="1"/>
    <col min="6" max="6" width="12.140625" style="101" bestFit="1" customWidth="1"/>
    <col min="7" max="7" width="9.140625" style="95"/>
    <col min="8" max="8" width="10" style="95" bestFit="1" customWidth="1"/>
    <col min="9" max="16384" width="9.140625" style="95"/>
  </cols>
  <sheetData>
    <row r="1" spans="1:6" x14ac:dyDescent="0.2">
      <c r="A1" s="112" t="s">
        <v>91</v>
      </c>
      <c r="B1" s="112"/>
      <c r="C1" s="112"/>
      <c r="D1" s="112"/>
      <c r="E1" s="112"/>
      <c r="F1" s="112"/>
    </row>
    <row r="2" spans="1:6" x14ac:dyDescent="0.2">
      <c r="A2" s="112"/>
      <c r="B2" s="112"/>
      <c r="C2" s="112"/>
      <c r="D2" s="112"/>
      <c r="E2" s="112"/>
      <c r="F2" s="112"/>
    </row>
    <row r="3" spans="1:6" ht="39" customHeight="1" x14ac:dyDescent="0.2">
      <c r="A3" s="112"/>
      <c r="B3" s="112"/>
      <c r="C3" s="112"/>
      <c r="D3" s="112"/>
      <c r="E3" s="112"/>
      <c r="F3" s="112"/>
    </row>
    <row r="4" spans="1:6" x14ac:dyDescent="0.2">
      <c r="A4" s="110" t="s">
        <v>48</v>
      </c>
      <c r="B4" s="111"/>
      <c r="C4" s="111"/>
      <c r="D4" s="111"/>
      <c r="E4" s="111"/>
      <c r="F4" s="111"/>
    </row>
    <row r="5" spans="1:6" ht="27.75" customHeight="1" x14ac:dyDescent="0.2">
      <c r="A5" s="96"/>
      <c r="B5" s="88"/>
      <c r="C5" s="113" t="s">
        <v>22</v>
      </c>
      <c r="D5" s="114"/>
      <c r="E5" s="114"/>
      <c r="F5" s="115"/>
    </row>
    <row r="6" spans="1:6" ht="29.25" customHeight="1" x14ac:dyDescent="0.2">
      <c r="A6" s="96"/>
      <c r="B6" s="89" t="s">
        <v>18</v>
      </c>
      <c r="C6" s="90" t="s">
        <v>23</v>
      </c>
      <c r="D6" s="90" t="s">
        <v>24</v>
      </c>
      <c r="E6" s="90" t="s">
        <v>49</v>
      </c>
      <c r="F6" s="91"/>
    </row>
    <row r="7" spans="1:6" x14ac:dyDescent="0.2">
      <c r="A7" s="97">
        <v>1</v>
      </c>
      <c r="B7" s="97" t="s">
        <v>25</v>
      </c>
      <c r="C7" s="103">
        <v>400663457</v>
      </c>
      <c r="D7" s="103">
        <v>413492052</v>
      </c>
      <c r="E7" s="103">
        <v>267713276</v>
      </c>
      <c r="F7" s="99">
        <f>E7/D7</f>
        <v>0.64744479296545221</v>
      </c>
    </row>
    <row r="8" spans="1:6" x14ac:dyDescent="0.2">
      <c r="A8" s="97">
        <v>2</v>
      </c>
      <c r="B8" s="97" t="s">
        <v>26</v>
      </c>
      <c r="C8" s="103">
        <v>76757078</v>
      </c>
      <c r="D8" s="103">
        <v>83391031</v>
      </c>
      <c r="E8" s="103">
        <v>54072132</v>
      </c>
      <c r="F8" s="99">
        <f>E8/D8</f>
        <v>0.64841663847518571</v>
      </c>
    </row>
    <row r="9" spans="1:6" x14ac:dyDescent="0.2">
      <c r="A9" s="97">
        <v>3</v>
      </c>
      <c r="B9" s="97" t="s">
        <v>27</v>
      </c>
      <c r="C9" s="103">
        <v>174760573</v>
      </c>
      <c r="D9" s="103">
        <v>182450939</v>
      </c>
      <c r="E9" s="103">
        <v>64107310</v>
      </c>
      <c r="F9" s="99">
        <f t="shared" ref="F9:F16" si="0">E9/D9</f>
        <v>0.35136738868743228</v>
      </c>
    </row>
    <row r="10" spans="1:6" x14ac:dyDescent="0.2">
      <c r="A10" s="97">
        <v>4</v>
      </c>
      <c r="B10" s="97" t="s">
        <v>50</v>
      </c>
      <c r="C10" s="103">
        <v>313437148</v>
      </c>
      <c r="D10" s="103">
        <v>342702536</v>
      </c>
      <c r="E10" s="103">
        <v>243194245</v>
      </c>
      <c r="F10" s="99">
        <f t="shared" si="0"/>
        <v>0.70963654905664308</v>
      </c>
    </row>
    <row r="11" spans="1:6" x14ac:dyDescent="0.2">
      <c r="A11" s="97">
        <v>5</v>
      </c>
      <c r="B11" s="97" t="s">
        <v>28</v>
      </c>
      <c r="C11" s="103">
        <v>16308950</v>
      </c>
      <c r="D11" s="103">
        <v>16308950</v>
      </c>
      <c r="E11" s="103">
        <v>10889300</v>
      </c>
      <c r="F11" s="99">
        <f t="shared" si="0"/>
        <v>0.66768860043105172</v>
      </c>
    </row>
    <row r="12" spans="1:6" x14ac:dyDescent="0.2">
      <c r="A12" s="97">
        <v>6</v>
      </c>
      <c r="B12" s="97" t="s">
        <v>92</v>
      </c>
      <c r="C12" s="103">
        <v>19744030</v>
      </c>
      <c r="D12" s="103">
        <v>19745283</v>
      </c>
      <c r="E12" s="103">
        <v>12478362</v>
      </c>
      <c r="F12" s="99">
        <f t="shared" si="0"/>
        <v>0.6319667335231407</v>
      </c>
    </row>
    <row r="13" spans="1:6" x14ac:dyDescent="0.2">
      <c r="A13" s="97">
        <v>7</v>
      </c>
      <c r="B13" s="97" t="s">
        <v>93</v>
      </c>
      <c r="C13" s="103">
        <v>4500000</v>
      </c>
      <c r="D13" s="103">
        <v>4500000</v>
      </c>
      <c r="E13" s="103">
        <v>3967790</v>
      </c>
      <c r="F13" s="99">
        <f t="shared" si="0"/>
        <v>0.88173111111111113</v>
      </c>
    </row>
    <row r="14" spans="1:6" x14ac:dyDescent="0.2">
      <c r="A14" s="97">
        <v>8</v>
      </c>
      <c r="B14" s="97" t="s">
        <v>51</v>
      </c>
      <c r="C14" s="103">
        <v>0</v>
      </c>
      <c r="D14" s="103">
        <v>10500000</v>
      </c>
      <c r="E14" s="103">
        <v>10500000</v>
      </c>
      <c r="F14" s="99">
        <f t="shared" si="0"/>
        <v>1</v>
      </c>
    </row>
    <row r="15" spans="1:6" x14ac:dyDescent="0.2">
      <c r="A15" s="97">
        <v>9</v>
      </c>
      <c r="B15" s="97" t="s">
        <v>52</v>
      </c>
      <c r="C15" s="103">
        <v>5234867</v>
      </c>
      <c r="D15" s="103">
        <v>44019751</v>
      </c>
      <c r="E15" s="103">
        <v>3322671</v>
      </c>
      <c r="F15" s="99">
        <f t="shared" si="0"/>
        <v>7.548136744344601E-2</v>
      </c>
    </row>
    <row r="16" spans="1:6" x14ac:dyDescent="0.2">
      <c r="A16" s="97">
        <v>10</v>
      </c>
      <c r="B16" s="97" t="s">
        <v>53</v>
      </c>
      <c r="C16" s="103">
        <v>7005510</v>
      </c>
      <c r="D16" s="103">
        <v>18261431</v>
      </c>
      <c r="E16" s="103">
        <v>7210785</v>
      </c>
      <c r="F16" s="99">
        <f t="shared" si="0"/>
        <v>0.39486418123530409</v>
      </c>
    </row>
    <row r="17" spans="1:6" x14ac:dyDescent="0.2">
      <c r="A17" s="97">
        <v>11</v>
      </c>
      <c r="B17" s="97" t="s">
        <v>54</v>
      </c>
      <c r="C17" s="102"/>
      <c r="D17" s="102"/>
      <c r="E17" s="102">
        <v>0</v>
      </c>
      <c r="F17" s="99"/>
    </row>
    <row r="18" spans="1:6" x14ac:dyDescent="0.2">
      <c r="A18" s="97">
        <v>12</v>
      </c>
      <c r="B18" s="97" t="s">
        <v>55</v>
      </c>
      <c r="C18" s="102">
        <v>0</v>
      </c>
      <c r="D18" s="102">
        <v>0</v>
      </c>
      <c r="E18" s="102">
        <v>0</v>
      </c>
      <c r="F18" s="99"/>
    </row>
    <row r="19" spans="1:6" x14ac:dyDescent="0.2">
      <c r="A19" s="97">
        <v>13</v>
      </c>
      <c r="B19" s="97" t="s">
        <v>56</v>
      </c>
      <c r="C19" s="102">
        <v>0</v>
      </c>
      <c r="D19" s="102">
        <v>0</v>
      </c>
      <c r="E19" s="102">
        <v>0</v>
      </c>
      <c r="F19" s="99"/>
    </row>
    <row r="20" spans="1:6" x14ac:dyDescent="0.2">
      <c r="A20" s="97">
        <v>14</v>
      </c>
      <c r="B20" s="97" t="s">
        <v>57</v>
      </c>
      <c r="C20" s="102">
        <v>0</v>
      </c>
      <c r="D20" s="102">
        <v>0</v>
      </c>
      <c r="E20" s="102">
        <v>0</v>
      </c>
      <c r="F20" s="99"/>
    </row>
    <row r="21" spans="1:6" x14ac:dyDescent="0.2">
      <c r="A21" s="97">
        <v>15</v>
      </c>
      <c r="B21" s="97" t="s">
        <v>58</v>
      </c>
      <c r="C21" s="102">
        <v>0</v>
      </c>
      <c r="D21" s="102">
        <v>0</v>
      </c>
      <c r="E21" s="102">
        <v>0</v>
      </c>
      <c r="F21" s="99"/>
    </row>
    <row r="22" spans="1:6" x14ac:dyDescent="0.2">
      <c r="A22" s="97">
        <v>16</v>
      </c>
      <c r="B22" s="97" t="s">
        <v>29</v>
      </c>
      <c r="C22" s="102">
        <v>0</v>
      </c>
      <c r="D22" s="102">
        <v>0</v>
      </c>
      <c r="E22" s="102">
        <v>0</v>
      </c>
      <c r="F22" s="99"/>
    </row>
    <row r="23" spans="1:6" s="94" customFormat="1" x14ac:dyDescent="0.2">
      <c r="A23" s="88">
        <v>17</v>
      </c>
      <c r="B23" s="88" t="s">
        <v>30</v>
      </c>
      <c r="C23" s="92">
        <f>SUM(C7:C22)</f>
        <v>1018411613</v>
      </c>
      <c r="D23" s="92">
        <f t="shared" ref="D23:E23" si="1">SUM(D7:D22)</f>
        <v>1135371973</v>
      </c>
      <c r="E23" s="92">
        <f t="shared" si="1"/>
        <v>677455871</v>
      </c>
      <c r="F23" s="93">
        <f t="shared" ref="F23:F25" si="2">E23/D23</f>
        <v>0.59668186912343313</v>
      </c>
    </row>
    <row r="24" spans="1:6" x14ac:dyDescent="0.2">
      <c r="A24" s="97">
        <v>18</v>
      </c>
      <c r="B24" s="97" t="s">
        <v>31</v>
      </c>
      <c r="C24" s="98">
        <v>0</v>
      </c>
      <c r="D24" s="98">
        <v>0</v>
      </c>
      <c r="E24" s="103">
        <v>7629282</v>
      </c>
      <c r="F24" s="99"/>
    </row>
    <row r="25" spans="1:6" s="94" customFormat="1" x14ac:dyDescent="0.2">
      <c r="A25" s="88">
        <v>19</v>
      </c>
      <c r="B25" s="88" t="s">
        <v>59</v>
      </c>
      <c r="C25" s="92">
        <f>SUM(C23)</f>
        <v>1018411613</v>
      </c>
      <c r="D25" s="92">
        <f t="shared" ref="D25" si="3">SUM(D23)</f>
        <v>1135371973</v>
      </c>
      <c r="E25" s="92">
        <f>SUM(E23:E24)</f>
        <v>685085153</v>
      </c>
      <c r="F25" s="93">
        <f t="shared" si="2"/>
        <v>0.60340150126288172</v>
      </c>
    </row>
    <row r="26" spans="1:6" x14ac:dyDescent="0.2">
      <c r="A26" s="97"/>
      <c r="B26" s="97"/>
      <c r="C26" s="98"/>
      <c r="D26" s="98"/>
      <c r="F26" s="98"/>
    </row>
    <row r="27" spans="1:6" s="94" customFormat="1" ht="24.75" customHeight="1" x14ac:dyDescent="0.2">
      <c r="A27" s="89"/>
      <c r="B27" s="89" t="s">
        <v>19</v>
      </c>
      <c r="C27" s="90" t="s">
        <v>23</v>
      </c>
      <c r="D27" s="90" t="s">
        <v>24</v>
      </c>
      <c r="E27" s="90" t="s">
        <v>49</v>
      </c>
      <c r="F27" s="91"/>
    </row>
    <row r="28" spans="1:6" x14ac:dyDescent="0.2">
      <c r="A28" s="97">
        <v>20</v>
      </c>
      <c r="B28" s="97" t="s">
        <v>32</v>
      </c>
      <c r="C28" s="103">
        <v>29490688</v>
      </c>
      <c r="D28" s="103">
        <v>31839488</v>
      </c>
      <c r="E28" s="103">
        <v>26506999</v>
      </c>
      <c r="F28" s="99">
        <f t="shared" ref="F28:F38" si="4">E28/D28</f>
        <v>0.8325196372504482</v>
      </c>
    </row>
    <row r="29" spans="1:6" x14ac:dyDescent="0.2">
      <c r="A29" s="97">
        <v>21</v>
      </c>
      <c r="B29" s="97" t="s">
        <v>60</v>
      </c>
      <c r="C29" s="103">
        <v>0</v>
      </c>
      <c r="D29" s="103">
        <v>0</v>
      </c>
      <c r="E29" s="103">
        <v>0</v>
      </c>
      <c r="F29" s="99"/>
    </row>
    <row r="30" spans="1:6" x14ac:dyDescent="0.2">
      <c r="A30" s="97">
        <v>22</v>
      </c>
      <c r="B30" s="97" t="s">
        <v>61</v>
      </c>
      <c r="C30" s="103">
        <v>0</v>
      </c>
      <c r="D30" s="103">
        <v>0</v>
      </c>
      <c r="E30" s="103">
        <v>0</v>
      </c>
      <c r="F30" s="99"/>
    </row>
    <row r="31" spans="1:6" x14ac:dyDescent="0.2">
      <c r="A31" s="97">
        <v>23</v>
      </c>
      <c r="B31" s="97" t="s">
        <v>33</v>
      </c>
      <c r="C31" s="103">
        <v>583802783</v>
      </c>
      <c r="D31" s="103">
        <v>619108150</v>
      </c>
      <c r="E31" s="103">
        <v>396049167</v>
      </c>
      <c r="F31" s="99">
        <f t="shared" si="4"/>
        <v>0.63970918005198285</v>
      </c>
    </row>
    <row r="32" spans="1:6" x14ac:dyDescent="0.2">
      <c r="A32" s="97">
        <v>24</v>
      </c>
      <c r="B32" s="97" t="s">
        <v>34</v>
      </c>
      <c r="C32" s="103">
        <v>5550000</v>
      </c>
      <c r="D32" s="103">
        <v>55580570</v>
      </c>
      <c r="E32" s="103">
        <v>54502943</v>
      </c>
      <c r="F32" s="99">
        <f t="shared" si="4"/>
        <v>0.98061144389127353</v>
      </c>
    </row>
    <row r="33" spans="1:6" x14ac:dyDescent="0.2">
      <c r="A33" s="97">
        <v>25</v>
      </c>
      <c r="B33" s="97" t="s">
        <v>62</v>
      </c>
      <c r="C33" s="103">
        <v>0</v>
      </c>
      <c r="D33" s="103">
        <v>0</v>
      </c>
      <c r="E33" s="103">
        <v>0</v>
      </c>
      <c r="F33" s="99"/>
    </row>
    <row r="34" spans="1:6" x14ac:dyDescent="0.2">
      <c r="A34" s="97">
        <v>26</v>
      </c>
      <c r="B34" s="97" t="s">
        <v>63</v>
      </c>
      <c r="C34" s="103">
        <v>0</v>
      </c>
      <c r="D34" s="103">
        <v>10235</v>
      </c>
      <c r="E34" s="103">
        <v>10235</v>
      </c>
      <c r="F34" s="99">
        <f t="shared" si="4"/>
        <v>1</v>
      </c>
    </row>
    <row r="35" spans="1:6" x14ac:dyDescent="0.2">
      <c r="A35" s="97">
        <v>27</v>
      </c>
      <c r="B35" s="97" t="s">
        <v>64</v>
      </c>
      <c r="C35" s="103">
        <v>0</v>
      </c>
      <c r="D35" s="103">
        <v>0</v>
      </c>
      <c r="E35" s="103">
        <v>0</v>
      </c>
      <c r="F35" s="99"/>
    </row>
    <row r="36" spans="1:6" x14ac:dyDescent="0.2">
      <c r="A36" s="97">
        <v>28</v>
      </c>
      <c r="B36" s="97" t="s">
        <v>65</v>
      </c>
      <c r="C36" s="103">
        <v>313437148</v>
      </c>
      <c r="D36" s="103">
        <v>342702536</v>
      </c>
      <c r="E36" s="103">
        <v>243194245</v>
      </c>
      <c r="F36" s="99">
        <f t="shared" si="4"/>
        <v>0.70963654905664308</v>
      </c>
    </row>
    <row r="37" spans="1:6" x14ac:dyDescent="0.2">
      <c r="A37" s="97">
        <v>29</v>
      </c>
      <c r="B37" s="97" t="s">
        <v>66</v>
      </c>
      <c r="C37" s="103">
        <v>0</v>
      </c>
      <c r="D37" s="103">
        <v>0</v>
      </c>
      <c r="E37" s="103">
        <v>0</v>
      </c>
      <c r="F37" s="99"/>
    </row>
    <row r="38" spans="1:6" x14ac:dyDescent="0.2">
      <c r="A38" s="97">
        <v>30</v>
      </c>
      <c r="B38" s="97" t="s">
        <v>67</v>
      </c>
      <c r="C38" s="103">
        <v>86130994</v>
      </c>
      <c r="D38" s="103">
        <v>86130994</v>
      </c>
      <c r="E38" s="103">
        <v>86130994</v>
      </c>
      <c r="F38" s="99">
        <f t="shared" si="4"/>
        <v>1</v>
      </c>
    </row>
    <row r="39" spans="1:6" x14ac:dyDescent="0.2">
      <c r="A39" s="97">
        <v>31</v>
      </c>
      <c r="B39" s="97" t="s">
        <v>68</v>
      </c>
      <c r="C39" s="98">
        <v>0</v>
      </c>
      <c r="D39" s="98">
        <v>0</v>
      </c>
      <c r="E39" s="98">
        <v>0</v>
      </c>
      <c r="F39" s="99"/>
    </row>
    <row r="40" spans="1:6" x14ac:dyDescent="0.2">
      <c r="A40" s="88">
        <v>32</v>
      </c>
      <c r="B40" s="88" t="s">
        <v>30</v>
      </c>
      <c r="C40" s="92">
        <f>SUM(C28:C39)</f>
        <v>1018411613</v>
      </c>
      <c r="D40" s="92">
        <f t="shared" ref="D40:E40" si="5">SUM(D28:D39)</f>
        <v>1135371973</v>
      </c>
      <c r="E40" s="92">
        <f t="shared" si="5"/>
        <v>806394583</v>
      </c>
      <c r="F40" s="93">
        <f t="shared" ref="F40" si="6">E40/D40</f>
        <v>0.71024703989236138</v>
      </c>
    </row>
    <row r="41" spans="1:6" x14ac:dyDescent="0.2">
      <c r="A41" s="97">
        <v>33</v>
      </c>
      <c r="B41" s="97" t="s">
        <v>31</v>
      </c>
      <c r="C41" s="98">
        <v>0</v>
      </c>
      <c r="D41" s="98">
        <v>0</v>
      </c>
      <c r="E41" s="103">
        <v>586003</v>
      </c>
      <c r="F41" s="99"/>
    </row>
    <row r="42" spans="1:6" x14ac:dyDescent="0.2">
      <c r="A42" s="88">
        <v>34</v>
      </c>
      <c r="B42" s="88" t="s">
        <v>59</v>
      </c>
      <c r="C42" s="92">
        <f>SUM(C40)</f>
        <v>1018411613</v>
      </c>
      <c r="D42" s="92">
        <f>SUM(D40)</f>
        <v>1135371973</v>
      </c>
      <c r="E42" s="92">
        <f>SUM(E40:E41)</f>
        <v>806980586</v>
      </c>
      <c r="F42" s="93">
        <f t="shared" ref="F42" si="7">E42/D42</f>
        <v>0.71076317294296998</v>
      </c>
    </row>
    <row r="43" spans="1:6" x14ac:dyDescent="0.2">
      <c r="A43" s="97"/>
      <c r="B43" s="97"/>
      <c r="C43" s="98"/>
      <c r="D43" s="98"/>
      <c r="E43" s="98"/>
      <c r="F43" s="99"/>
    </row>
    <row r="44" spans="1:6" x14ac:dyDescent="0.2">
      <c r="A44" s="97" t="s">
        <v>69</v>
      </c>
      <c r="B44" s="97"/>
      <c r="C44" s="98"/>
      <c r="D44" s="98"/>
      <c r="E44" s="102">
        <f>28044581+15709640+12793985+29123618</f>
        <v>85671824</v>
      </c>
      <c r="F44" s="99"/>
    </row>
    <row r="45" spans="1:6" x14ac:dyDescent="0.2">
      <c r="A45" s="97" t="s">
        <v>35</v>
      </c>
      <c r="B45" s="97"/>
      <c r="C45" s="98"/>
      <c r="D45" s="98"/>
      <c r="E45" s="102">
        <f>E42</f>
        <v>806980586</v>
      </c>
      <c r="F45" s="99"/>
    </row>
    <row r="46" spans="1:6" x14ac:dyDescent="0.2">
      <c r="A46" s="97" t="s">
        <v>36</v>
      </c>
      <c r="B46" s="97"/>
      <c r="C46" s="98"/>
      <c r="D46" s="98"/>
      <c r="E46" s="102">
        <f>SUM(E25)</f>
        <v>685085153</v>
      </c>
      <c r="F46" s="99"/>
    </row>
    <row r="47" spans="1:6" x14ac:dyDescent="0.2">
      <c r="A47" s="97" t="s">
        <v>70</v>
      </c>
      <c r="B47" s="97"/>
      <c r="C47" s="98"/>
      <c r="D47" s="98"/>
      <c r="E47" s="102">
        <f>SUM(E38)</f>
        <v>86130994</v>
      </c>
      <c r="F47" s="99"/>
    </row>
    <row r="48" spans="1:6" x14ac:dyDescent="0.2">
      <c r="A48" s="88" t="s">
        <v>71</v>
      </c>
      <c r="B48" s="88"/>
      <c r="C48" s="92"/>
      <c r="D48" s="92"/>
      <c r="E48" s="92">
        <f>E44+E45-E46-E47</f>
        <v>121436263</v>
      </c>
      <c r="F48" s="93"/>
    </row>
    <row r="49" spans="1:6" ht="15" customHeight="1" x14ac:dyDescent="0.2">
      <c r="A49" s="106" t="s">
        <v>89</v>
      </c>
      <c r="B49" s="107"/>
      <c r="C49" s="107"/>
      <c r="D49" s="108"/>
      <c r="E49" s="98">
        <v>99216</v>
      </c>
      <c r="F49" s="99"/>
    </row>
    <row r="50" spans="1:6" ht="15.75" customHeight="1" x14ac:dyDescent="0.2">
      <c r="A50" s="106" t="s">
        <v>95</v>
      </c>
      <c r="B50" s="107"/>
      <c r="C50" s="107"/>
      <c r="D50" s="108"/>
      <c r="E50" s="98">
        <v>5412220</v>
      </c>
      <c r="F50" s="99"/>
    </row>
    <row r="51" spans="1:6" x14ac:dyDescent="0.2">
      <c r="A51" s="109" t="s">
        <v>94</v>
      </c>
      <c r="B51" s="107"/>
      <c r="C51" s="107"/>
      <c r="D51" s="108"/>
      <c r="E51" s="98">
        <v>58877351</v>
      </c>
      <c r="F51" s="99"/>
    </row>
    <row r="52" spans="1:6" ht="15.75" customHeight="1" x14ac:dyDescent="0.2">
      <c r="A52" s="106" t="s">
        <v>90</v>
      </c>
      <c r="B52" s="107"/>
      <c r="C52" s="107"/>
      <c r="D52" s="108"/>
      <c r="E52" s="98">
        <v>344407</v>
      </c>
      <c r="F52" s="99"/>
    </row>
  </sheetData>
  <mergeCells count="7">
    <mergeCell ref="A52:D52"/>
    <mergeCell ref="A51:D51"/>
    <mergeCell ref="A4:F4"/>
    <mergeCell ref="A1:F3"/>
    <mergeCell ref="C5:F5"/>
    <mergeCell ref="A50:D50"/>
    <mergeCell ref="A49:D49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FF"/>
    <pageSetUpPr fitToPage="1"/>
  </sheetPr>
  <dimension ref="A1:AP114"/>
  <sheetViews>
    <sheetView zoomScale="76" zoomScaleNormal="76" workbookViewId="0">
      <pane xSplit="1" ySplit="3" topLeftCell="B4" activePane="bottomRight" state="frozenSplit"/>
      <selection pane="topRight" activeCell="K1" sqref="K1"/>
      <selection pane="bottomLeft" activeCell="A4" sqref="A4"/>
      <selection pane="bottomRight" activeCell="AD26" sqref="AD26"/>
    </sheetView>
  </sheetViews>
  <sheetFormatPr defaultRowHeight="12.75" x14ac:dyDescent="0.2"/>
  <cols>
    <col min="1" max="1" width="18.85546875" style="7" customWidth="1"/>
    <col min="2" max="2" width="16.85546875" style="7" customWidth="1"/>
    <col min="3" max="3" width="16.7109375" style="7" customWidth="1"/>
    <col min="4" max="4" width="15.42578125" style="7" customWidth="1"/>
    <col min="5" max="7" width="14.140625" style="7" customWidth="1"/>
    <col min="8" max="8" width="14.85546875" style="7" customWidth="1"/>
    <col min="9" max="9" width="15.28515625" style="7" customWidth="1"/>
    <col min="10" max="10" width="15.7109375" style="7" customWidth="1"/>
    <col min="11" max="11" width="16" style="7" customWidth="1"/>
    <col min="12" max="12" width="15.140625" style="7" customWidth="1"/>
    <col min="13" max="13" width="15.85546875" style="7" customWidth="1"/>
    <col min="14" max="16" width="16.7109375" style="7" customWidth="1"/>
    <col min="17" max="17" width="17.28515625" style="7" customWidth="1"/>
    <col min="18" max="18" width="16" style="7" customWidth="1"/>
    <col min="19" max="21" width="16.140625" style="7" customWidth="1"/>
    <col min="22" max="22" width="16" style="7" customWidth="1"/>
    <col min="23" max="23" width="16.28515625" style="7" customWidth="1"/>
    <col min="24" max="26" width="15.5703125" style="7" customWidth="1"/>
    <col min="27" max="27" width="16.7109375" style="7" customWidth="1"/>
    <col min="28" max="28" width="17.5703125" style="7" customWidth="1"/>
    <col min="29" max="29" width="18" style="7" customWidth="1"/>
    <col min="30" max="30" width="16.7109375" style="11" customWidth="1"/>
    <col min="31" max="42" width="9.140625" style="2"/>
    <col min="43" max="266" width="9.140625" style="1"/>
    <col min="267" max="267" width="18.42578125" style="1" bestFit="1" customWidth="1"/>
    <col min="268" max="268" width="13.7109375" style="1" customWidth="1"/>
    <col min="269" max="269" width="12.42578125" style="1" bestFit="1" customWidth="1"/>
    <col min="270" max="273" width="14" style="1" customWidth="1"/>
    <col min="274" max="274" width="13.5703125" style="1" bestFit="1" customWidth="1"/>
    <col min="275" max="275" width="12" style="1" customWidth="1"/>
    <col min="276" max="276" width="15.28515625" style="1" customWidth="1"/>
    <col min="277" max="277" width="13" style="1" customWidth="1"/>
    <col min="278" max="278" width="12.5703125" style="1" customWidth="1"/>
    <col min="279" max="279" width="12.7109375" style="1" bestFit="1" customWidth="1"/>
    <col min="280" max="522" width="9.140625" style="1"/>
    <col min="523" max="523" width="18.42578125" style="1" bestFit="1" customWidth="1"/>
    <col min="524" max="524" width="13.7109375" style="1" customWidth="1"/>
    <col min="525" max="525" width="12.42578125" style="1" bestFit="1" customWidth="1"/>
    <col min="526" max="529" width="14" style="1" customWidth="1"/>
    <col min="530" max="530" width="13.5703125" style="1" bestFit="1" customWidth="1"/>
    <col min="531" max="531" width="12" style="1" customWidth="1"/>
    <col min="532" max="532" width="15.28515625" style="1" customWidth="1"/>
    <col min="533" max="533" width="13" style="1" customWidth="1"/>
    <col min="534" max="534" width="12.5703125" style="1" customWidth="1"/>
    <col min="535" max="535" width="12.7109375" style="1" bestFit="1" customWidth="1"/>
    <col min="536" max="778" width="9.140625" style="1"/>
    <col min="779" max="779" width="18.42578125" style="1" bestFit="1" customWidth="1"/>
    <col min="780" max="780" width="13.7109375" style="1" customWidth="1"/>
    <col min="781" max="781" width="12.42578125" style="1" bestFit="1" customWidth="1"/>
    <col min="782" max="785" width="14" style="1" customWidth="1"/>
    <col min="786" max="786" width="13.5703125" style="1" bestFit="1" customWidth="1"/>
    <col min="787" max="787" width="12" style="1" customWidth="1"/>
    <col min="788" max="788" width="15.28515625" style="1" customWidth="1"/>
    <col min="789" max="789" width="13" style="1" customWidth="1"/>
    <col min="790" max="790" width="12.5703125" style="1" customWidth="1"/>
    <col min="791" max="791" width="12.7109375" style="1" bestFit="1" customWidth="1"/>
    <col min="792" max="1034" width="9.140625" style="1"/>
    <col min="1035" max="1035" width="18.42578125" style="1" bestFit="1" customWidth="1"/>
    <col min="1036" max="1036" width="13.7109375" style="1" customWidth="1"/>
    <col min="1037" max="1037" width="12.42578125" style="1" bestFit="1" customWidth="1"/>
    <col min="1038" max="1041" width="14" style="1" customWidth="1"/>
    <col min="1042" max="1042" width="13.5703125" style="1" bestFit="1" customWidth="1"/>
    <col min="1043" max="1043" width="12" style="1" customWidth="1"/>
    <col min="1044" max="1044" width="15.28515625" style="1" customWidth="1"/>
    <col min="1045" max="1045" width="13" style="1" customWidth="1"/>
    <col min="1046" max="1046" width="12.5703125" style="1" customWidth="1"/>
    <col min="1047" max="1047" width="12.7109375" style="1" bestFit="1" customWidth="1"/>
    <col min="1048" max="1290" width="9.140625" style="1"/>
    <col min="1291" max="1291" width="18.42578125" style="1" bestFit="1" customWidth="1"/>
    <col min="1292" max="1292" width="13.7109375" style="1" customWidth="1"/>
    <col min="1293" max="1293" width="12.42578125" style="1" bestFit="1" customWidth="1"/>
    <col min="1294" max="1297" width="14" style="1" customWidth="1"/>
    <col min="1298" max="1298" width="13.5703125" style="1" bestFit="1" customWidth="1"/>
    <col min="1299" max="1299" width="12" style="1" customWidth="1"/>
    <col min="1300" max="1300" width="15.28515625" style="1" customWidth="1"/>
    <col min="1301" max="1301" width="13" style="1" customWidth="1"/>
    <col min="1302" max="1302" width="12.5703125" style="1" customWidth="1"/>
    <col min="1303" max="1303" width="12.7109375" style="1" bestFit="1" customWidth="1"/>
    <col min="1304" max="1546" width="9.140625" style="1"/>
    <col min="1547" max="1547" width="18.42578125" style="1" bestFit="1" customWidth="1"/>
    <col min="1548" max="1548" width="13.7109375" style="1" customWidth="1"/>
    <col min="1549" max="1549" width="12.42578125" style="1" bestFit="1" customWidth="1"/>
    <col min="1550" max="1553" width="14" style="1" customWidth="1"/>
    <col min="1554" max="1554" width="13.5703125" style="1" bestFit="1" customWidth="1"/>
    <col min="1555" max="1555" width="12" style="1" customWidth="1"/>
    <col min="1556" max="1556" width="15.28515625" style="1" customWidth="1"/>
    <col min="1557" max="1557" width="13" style="1" customWidth="1"/>
    <col min="1558" max="1558" width="12.5703125" style="1" customWidth="1"/>
    <col min="1559" max="1559" width="12.7109375" style="1" bestFit="1" customWidth="1"/>
    <col min="1560" max="1802" width="9.140625" style="1"/>
    <col min="1803" max="1803" width="18.42578125" style="1" bestFit="1" customWidth="1"/>
    <col min="1804" max="1804" width="13.7109375" style="1" customWidth="1"/>
    <col min="1805" max="1805" width="12.42578125" style="1" bestFit="1" customWidth="1"/>
    <col min="1806" max="1809" width="14" style="1" customWidth="1"/>
    <col min="1810" max="1810" width="13.5703125" style="1" bestFit="1" customWidth="1"/>
    <col min="1811" max="1811" width="12" style="1" customWidth="1"/>
    <col min="1812" max="1812" width="15.28515625" style="1" customWidth="1"/>
    <col min="1813" max="1813" width="13" style="1" customWidth="1"/>
    <col min="1814" max="1814" width="12.5703125" style="1" customWidth="1"/>
    <col min="1815" max="1815" width="12.7109375" style="1" bestFit="1" customWidth="1"/>
    <col min="1816" max="2058" width="9.140625" style="1"/>
    <col min="2059" max="2059" width="18.42578125" style="1" bestFit="1" customWidth="1"/>
    <col min="2060" max="2060" width="13.7109375" style="1" customWidth="1"/>
    <col min="2061" max="2061" width="12.42578125" style="1" bestFit="1" customWidth="1"/>
    <col min="2062" max="2065" width="14" style="1" customWidth="1"/>
    <col min="2066" max="2066" width="13.5703125" style="1" bestFit="1" customWidth="1"/>
    <col min="2067" max="2067" width="12" style="1" customWidth="1"/>
    <col min="2068" max="2068" width="15.28515625" style="1" customWidth="1"/>
    <col min="2069" max="2069" width="13" style="1" customWidth="1"/>
    <col min="2070" max="2070" width="12.5703125" style="1" customWidth="1"/>
    <col min="2071" max="2071" width="12.7109375" style="1" bestFit="1" customWidth="1"/>
    <col min="2072" max="2314" width="9.140625" style="1"/>
    <col min="2315" max="2315" width="18.42578125" style="1" bestFit="1" customWidth="1"/>
    <col min="2316" max="2316" width="13.7109375" style="1" customWidth="1"/>
    <col min="2317" max="2317" width="12.42578125" style="1" bestFit="1" customWidth="1"/>
    <col min="2318" max="2321" width="14" style="1" customWidth="1"/>
    <col min="2322" max="2322" width="13.5703125" style="1" bestFit="1" customWidth="1"/>
    <col min="2323" max="2323" width="12" style="1" customWidth="1"/>
    <col min="2324" max="2324" width="15.28515625" style="1" customWidth="1"/>
    <col min="2325" max="2325" width="13" style="1" customWidth="1"/>
    <col min="2326" max="2326" width="12.5703125" style="1" customWidth="1"/>
    <col min="2327" max="2327" width="12.7109375" style="1" bestFit="1" customWidth="1"/>
    <col min="2328" max="2570" width="9.140625" style="1"/>
    <col min="2571" max="2571" width="18.42578125" style="1" bestFit="1" customWidth="1"/>
    <col min="2572" max="2572" width="13.7109375" style="1" customWidth="1"/>
    <col min="2573" max="2573" width="12.42578125" style="1" bestFit="1" customWidth="1"/>
    <col min="2574" max="2577" width="14" style="1" customWidth="1"/>
    <col min="2578" max="2578" width="13.5703125" style="1" bestFit="1" customWidth="1"/>
    <col min="2579" max="2579" width="12" style="1" customWidth="1"/>
    <col min="2580" max="2580" width="15.28515625" style="1" customWidth="1"/>
    <col min="2581" max="2581" width="13" style="1" customWidth="1"/>
    <col min="2582" max="2582" width="12.5703125" style="1" customWidth="1"/>
    <col min="2583" max="2583" width="12.7109375" style="1" bestFit="1" customWidth="1"/>
    <col min="2584" max="2826" width="9.140625" style="1"/>
    <col min="2827" max="2827" width="18.42578125" style="1" bestFit="1" customWidth="1"/>
    <col min="2828" max="2828" width="13.7109375" style="1" customWidth="1"/>
    <col min="2829" max="2829" width="12.42578125" style="1" bestFit="1" customWidth="1"/>
    <col min="2830" max="2833" width="14" style="1" customWidth="1"/>
    <col min="2834" max="2834" width="13.5703125" style="1" bestFit="1" customWidth="1"/>
    <col min="2835" max="2835" width="12" style="1" customWidth="1"/>
    <col min="2836" max="2836" width="15.28515625" style="1" customWidth="1"/>
    <col min="2837" max="2837" width="13" style="1" customWidth="1"/>
    <col min="2838" max="2838" width="12.5703125" style="1" customWidth="1"/>
    <col min="2839" max="2839" width="12.7109375" style="1" bestFit="1" customWidth="1"/>
    <col min="2840" max="3082" width="9.140625" style="1"/>
    <col min="3083" max="3083" width="18.42578125" style="1" bestFit="1" customWidth="1"/>
    <col min="3084" max="3084" width="13.7109375" style="1" customWidth="1"/>
    <col min="3085" max="3085" width="12.42578125" style="1" bestFit="1" customWidth="1"/>
    <col min="3086" max="3089" width="14" style="1" customWidth="1"/>
    <col min="3090" max="3090" width="13.5703125" style="1" bestFit="1" customWidth="1"/>
    <col min="3091" max="3091" width="12" style="1" customWidth="1"/>
    <col min="3092" max="3092" width="15.28515625" style="1" customWidth="1"/>
    <col min="3093" max="3093" width="13" style="1" customWidth="1"/>
    <col min="3094" max="3094" width="12.5703125" style="1" customWidth="1"/>
    <col min="3095" max="3095" width="12.7109375" style="1" bestFit="1" customWidth="1"/>
    <col min="3096" max="3338" width="9.140625" style="1"/>
    <col min="3339" max="3339" width="18.42578125" style="1" bestFit="1" customWidth="1"/>
    <col min="3340" max="3340" width="13.7109375" style="1" customWidth="1"/>
    <col min="3341" max="3341" width="12.42578125" style="1" bestFit="1" customWidth="1"/>
    <col min="3342" max="3345" width="14" style="1" customWidth="1"/>
    <col min="3346" max="3346" width="13.5703125" style="1" bestFit="1" customWidth="1"/>
    <col min="3347" max="3347" width="12" style="1" customWidth="1"/>
    <col min="3348" max="3348" width="15.28515625" style="1" customWidth="1"/>
    <col min="3349" max="3349" width="13" style="1" customWidth="1"/>
    <col min="3350" max="3350" width="12.5703125" style="1" customWidth="1"/>
    <col min="3351" max="3351" width="12.7109375" style="1" bestFit="1" customWidth="1"/>
    <col min="3352" max="3594" width="9.140625" style="1"/>
    <col min="3595" max="3595" width="18.42578125" style="1" bestFit="1" customWidth="1"/>
    <col min="3596" max="3596" width="13.7109375" style="1" customWidth="1"/>
    <col min="3597" max="3597" width="12.42578125" style="1" bestFit="1" customWidth="1"/>
    <col min="3598" max="3601" width="14" style="1" customWidth="1"/>
    <col min="3602" max="3602" width="13.5703125" style="1" bestFit="1" customWidth="1"/>
    <col min="3603" max="3603" width="12" style="1" customWidth="1"/>
    <col min="3604" max="3604" width="15.28515625" style="1" customWidth="1"/>
    <col min="3605" max="3605" width="13" style="1" customWidth="1"/>
    <col min="3606" max="3606" width="12.5703125" style="1" customWidth="1"/>
    <col min="3607" max="3607" width="12.7109375" style="1" bestFit="1" customWidth="1"/>
    <col min="3608" max="3850" width="9.140625" style="1"/>
    <col min="3851" max="3851" width="18.42578125" style="1" bestFit="1" customWidth="1"/>
    <col min="3852" max="3852" width="13.7109375" style="1" customWidth="1"/>
    <col min="3853" max="3853" width="12.42578125" style="1" bestFit="1" customWidth="1"/>
    <col min="3854" max="3857" width="14" style="1" customWidth="1"/>
    <col min="3858" max="3858" width="13.5703125" style="1" bestFit="1" customWidth="1"/>
    <col min="3859" max="3859" width="12" style="1" customWidth="1"/>
    <col min="3860" max="3860" width="15.28515625" style="1" customWidth="1"/>
    <col min="3861" max="3861" width="13" style="1" customWidth="1"/>
    <col min="3862" max="3862" width="12.5703125" style="1" customWidth="1"/>
    <col min="3863" max="3863" width="12.7109375" style="1" bestFit="1" customWidth="1"/>
    <col min="3864" max="4106" width="9.140625" style="1"/>
    <col min="4107" max="4107" width="18.42578125" style="1" bestFit="1" customWidth="1"/>
    <col min="4108" max="4108" width="13.7109375" style="1" customWidth="1"/>
    <col min="4109" max="4109" width="12.42578125" style="1" bestFit="1" customWidth="1"/>
    <col min="4110" max="4113" width="14" style="1" customWidth="1"/>
    <col min="4114" max="4114" width="13.5703125" style="1" bestFit="1" customWidth="1"/>
    <col min="4115" max="4115" width="12" style="1" customWidth="1"/>
    <col min="4116" max="4116" width="15.28515625" style="1" customWidth="1"/>
    <col min="4117" max="4117" width="13" style="1" customWidth="1"/>
    <col min="4118" max="4118" width="12.5703125" style="1" customWidth="1"/>
    <col min="4119" max="4119" width="12.7109375" style="1" bestFit="1" customWidth="1"/>
    <col min="4120" max="4362" width="9.140625" style="1"/>
    <col min="4363" max="4363" width="18.42578125" style="1" bestFit="1" customWidth="1"/>
    <col min="4364" max="4364" width="13.7109375" style="1" customWidth="1"/>
    <col min="4365" max="4365" width="12.42578125" style="1" bestFit="1" customWidth="1"/>
    <col min="4366" max="4369" width="14" style="1" customWidth="1"/>
    <col min="4370" max="4370" width="13.5703125" style="1" bestFit="1" customWidth="1"/>
    <col min="4371" max="4371" width="12" style="1" customWidth="1"/>
    <col min="4372" max="4372" width="15.28515625" style="1" customWidth="1"/>
    <col min="4373" max="4373" width="13" style="1" customWidth="1"/>
    <col min="4374" max="4374" width="12.5703125" style="1" customWidth="1"/>
    <col min="4375" max="4375" width="12.7109375" style="1" bestFit="1" customWidth="1"/>
    <col min="4376" max="4618" width="9.140625" style="1"/>
    <col min="4619" max="4619" width="18.42578125" style="1" bestFit="1" customWidth="1"/>
    <col min="4620" max="4620" width="13.7109375" style="1" customWidth="1"/>
    <col min="4621" max="4621" width="12.42578125" style="1" bestFit="1" customWidth="1"/>
    <col min="4622" max="4625" width="14" style="1" customWidth="1"/>
    <col min="4626" max="4626" width="13.5703125" style="1" bestFit="1" customWidth="1"/>
    <col min="4627" max="4627" width="12" style="1" customWidth="1"/>
    <col min="4628" max="4628" width="15.28515625" style="1" customWidth="1"/>
    <col min="4629" max="4629" width="13" style="1" customWidth="1"/>
    <col min="4630" max="4630" width="12.5703125" style="1" customWidth="1"/>
    <col min="4631" max="4631" width="12.7109375" style="1" bestFit="1" customWidth="1"/>
    <col min="4632" max="4874" width="9.140625" style="1"/>
    <col min="4875" max="4875" width="18.42578125" style="1" bestFit="1" customWidth="1"/>
    <col min="4876" max="4876" width="13.7109375" style="1" customWidth="1"/>
    <col min="4877" max="4877" width="12.42578125" style="1" bestFit="1" customWidth="1"/>
    <col min="4878" max="4881" width="14" style="1" customWidth="1"/>
    <col min="4882" max="4882" width="13.5703125" style="1" bestFit="1" customWidth="1"/>
    <col min="4883" max="4883" width="12" style="1" customWidth="1"/>
    <col min="4884" max="4884" width="15.28515625" style="1" customWidth="1"/>
    <col min="4885" max="4885" width="13" style="1" customWidth="1"/>
    <col min="4886" max="4886" width="12.5703125" style="1" customWidth="1"/>
    <col min="4887" max="4887" width="12.7109375" style="1" bestFit="1" customWidth="1"/>
    <col min="4888" max="5130" width="9.140625" style="1"/>
    <col min="5131" max="5131" width="18.42578125" style="1" bestFit="1" customWidth="1"/>
    <col min="5132" max="5132" width="13.7109375" style="1" customWidth="1"/>
    <col min="5133" max="5133" width="12.42578125" style="1" bestFit="1" customWidth="1"/>
    <col min="5134" max="5137" width="14" style="1" customWidth="1"/>
    <col min="5138" max="5138" width="13.5703125" style="1" bestFit="1" customWidth="1"/>
    <col min="5139" max="5139" width="12" style="1" customWidth="1"/>
    <col min="5140" max="5140" width="15.28515625" style="1" customWidth="1"/>
    <col min="5141" max="5141" width="13" style="1" customWidth="1"/>
    <col min="5142" max="5142" width="12.5703125" style="1" customWidth="1"/>
    <col min="5143" max="5143" width="12.7109375" style="1" bestFit="1" customWidth="1"/>
    <col min="5144" max="5386" width="9.140625" style="1"/>
    <col min="5387" max="5387" width="18.42578125" style="1" bestFit="1" customWidth="1"/>
    <col min="5388" max="5388" width="13.7109375" style="1" customWidth="1"/>
    <col min="5389" max="5389" width="12.42578125" style="1" bestFit="1" customWidth="1"/>
    <col min="5390" max="5393" width="14" style="1" customWidth="1"/>
    <col min="5394" max="5394" width="13.5703125" style="1" bestFit="1" customWidth="1"/>
    <col min="5395" max="5395" width="12" style="1" customWidth="1"/>
    <col min="5396" max="5396" width="15.28515625" style="1" customWidth="1"/>
    <col min="5397" max="5397" width="13" style="1" customWidth="1"/>
    <col min="5398" max="5398" width="12.5703125" style="1" customWidth="1"/>
    <col min="5399" max="5399" width="12.7109375" style="1" bestFit="1" customWidth="1"/>
    <col min="5400" max="5642" width="9.140625" style="1"/>
    <col min="5643" max="5643" width="18.42578125" style="1" bestFit="1" customWidth="1"/>
    <col min="5644" max="5644" width="13.7109375" style="1" customWidth="1"/>
    <col min="5645" max="5645" width="12.42578125" style="1" bestFit="1" customWidth="1"/>
    <col min="5646" max="5649" width="14" style="1" customWidth="1"/>
    <col min="5650" max="5650" width="13.5703125" style="1" bestFit="1" customWidth="1"/>
    <col min="5651" max="5651" width="12" style="1" customWidth="1"/>
    <col min="5652" max="5652" width="15.28515625" style="1" customWidth="1"/>
    <col min="5653" max="5653" width="13" style="1" customWidth="1"/>
    <col min="5654" max="5654" width="12.5703125" style="1" customWidth="1"/>
    <col min="5655" max="5655" width="12.7109375" style="1" bestFit="1" customWidth="1"/>
    <col min="5656" max="5898" width="9.140625" style="1"/>
    <col min="5899" max="5899" width="18.42578125" style="1" bestFit="1" customWidth="1"/>
    <col min="5900" max="5900" width="13.7109375" style="1" customWidth="1"/>
    <col min="5901" max="5901" width="12.42578125" style="1" bestFit="1" customWidth="1"/>
    <col min="5902" max="5905" width="14" style="1" customWidth="1"/>
    <col min="5906" max="5906" width="13.5703125" style="1" bestFit="1" customWidth="1"/>
    <col min="5907" max="5907" width="12" style="1" customWidth="1"/>
    <col min="5908" max="5908" width="15.28515625" style="1" customWidth="1"/>
    <col min="5909" max="5909" width="13" style="1" customWidth="1"/>
    <col min="5910" max="5910" width="12.5703125" style="1" customWidth="1"/>
    <col min="5911" max="5911" width="12.7109375" style="1" bestFit="1" customWidth="1"/>
    <col min="5912" max="6154" width="9.140625" style="1"/>
    <col min="6155" max="6155" width="18.42578125" style="1" bestFit="1" customWidth="1"/>
    <col min="6156" max="6156" width="13.7109375" style="1" customWidth="1"/>
    <col min="6157" max="6157" width="12.42578125" style="1" bestFit="1" customWidth="1"/>
    <col min="6158" max="6161" width="14" style="1" customWidth="1"/>
    <col min="6162" max="6162" width="13.5703125" style="1" bestFit="1" customWidth="1"/>
    <col min="6163" max="6163" width="12" style="1" customWidth="1"/>
    <col min="6164" max="6164" width="15.28515625" style="1" customWidth="1"/>
    <col min="6165" max="6165" width="13" style="1" customWidth="1"/>
    <col min="6166" max="6166" width="12.5703125" style="1" customWidth="1"/>
    <col min="6167" max="6167" width="12.7109375" style="1" bestFit="1" customWidth="1"/>
    <col min="6168" max="6410" width="9.140625" style="1"/>
    <col min="6411" max="6411" width="18.42578125" style="1" bestFit="1" customWidth="1"/>
    <col min="6412" max="6412" width="13.7109375" style="1" customWidth="1"/>
    <col min="6413" max="6413" width="12.42578125" style="1" bestFit="1" customWidth="1"/>
    <col min="6414" max="6417" width="14" style="1" customWidth="1"/>
    <col min="6418" max="6418" width="13.5703125" style="1" bestFit="1" customWidth="1"/>
    <col min="6419" max="6419" width="12" style="1" customWidth="1"/>
    <col min="6420" max="6420" width="15.28515625" style="1" customWidth="1"/>
    <col min="6421" max="6421" width="13" style="1" customWidth="1"/>
    <col min="6422" max="6422" width="12.5703125" style="1" customWidth="1"/>
    <col min="6423" max="6423" width="12.7109375" style="1" bestFit="1" customWidth="1"/>
    <col min="6424" max="6666" width="9.140625" style="1"/>
    <col min="6667" max="6667" width="18.42578125" style="1" bestFit="1" customWidth="1"/>
    <col min="6668" max="6668" width="13.7109375" style="1" customWidth="1"/>
    <col min="6669" max="6669" width="12.42578125" style="1" bestFit="1" customWidth="1"/>
    <col min="6670" max="6673" width="14" style="1" customWidth="1"/>
    <col min="6674" max="6674" width="13.5703125" style="1" bestFit="1" customWidth="1"/>
    <col min="6675" max="6675" width="12" style="1" customWidth="1"/>
    <col min="6676" max="6676" width="15.28515625" style="1" customWidth="1"/>
    <col min="6677" max="6677" width="13" style="1" customWidth="1"/>
    <col min="6678" max="6678" width="12.5703125" style="1" customWidth="1"/>
    <col min="6679" max="6679" width="12.7109375" style="1" bestFit="1" customWidth="1"/>
    <col min="6680" max="6922" width="9.140625" style="1"/>
    <col min="6923" max="6923" width="18.42578125" style="1" bestFit="1" customWidth="1"/>
    <col min="6924" max="6924" width="13.7109375" style="1" customWidth="1"/>
    <col min="6925" max="6925" width="12.42578125" style="1" bestFit="1" customWidth="1"/>
    <col min="6926" max="6929" width="14" style="1" customWidth="1"/>
    <col min="6930" max="6930" width="13.5703125" style="1" bestFit="1" customWidth="1"/>
    <col min="6931" max="6931" width="12" style="1" customWidth="1"/>
    <col min="6932" max="6932" width="15.28515625" style="1" customWidth="1"/>
    <col min="6933" max="6933" width="13" style="1" customWidth="1"/>
    <col min="6934" max="6934" width="12.5703125" style="1" customWidth="1"/>
    <col min="6935" max="6935" width="12.7109375" style="1" bestFit="1" customWidth="1"/>
    <col min="6936" max="7178" width="9.140625" style="1"/>
    <col min="7179" max="7179" width="18.42578125" style="1" bestFit="1" customWidth="1"/>
    <col min="7180" max="7180" width="13.7109375" style="1" customWidth="1"/>
    <col min="7181" max="7181" width="12.42578125" style="1" bestFit="1" customWidth="1"/>
    <col min="7182" max="7185" width="14" style="1" customWidth="1"/>
    <col min="7186" max="7186" width="13.5703125" style="1" bestFit="1" customWidth="1"/>
    <col min="7187" max="7187" width="12" style="1" customWidth="1"/>
    <col min="7188" max="7188" width="15.28515625" style="1" customWidth="1"/>
    <col min="7189" max="7189" width="13" style="1" customWidth="1"/>
    <col min="7190" max="7190" width="12.5703125" style="1" customWidth="1"/>
    <col min="7191" max="7191" width="12.7109375" style="1" bestFit="1" customWidth="1"/>
    <col min="7192" max="7434" width="9.140625" style="1"/>
    <col min="7435" max="7435" width="18.42578125" style="1" bestFit="1" customWidth="1"/>
    <col min="7436" max="7436" width="13.7109375" style="1" customWidth="1"/>
    <col min="7437" max="7437" width="12.42578125" style="1" bestFit="1" customWidth="1"/>
    <col min="7438" max="7441" width="14" style="1" customWidth="1"/>
    <col min="7442" max="7442" width="13.5703125" style="1" bestFit="1" customWidth="1"/>
    <col min="7443" max="7443" width="12" style="1" customWidth="1"/>
    <col min="7444" max="7444" width="15.28515625" style="1" customWidth="1"/>
    <col min="7445" max="7445" width="13" style="1" customWidth="1"/>
    <col min="7446" max="7446" width="12.5703125" style="1" customWidth="1"/>
    <col min="7447" max="7447" width="12.7109375" style="1" bestFit="1" customWidth="1"/>
    <col min="7448" max="7690" width="9.140625" style="1"/>
    <col min="7691" max="7691" width="18.42578125" style="1" bestFit="1" customWidth="1"/>
    <col min="7692" max="7692" width="13.7109375" style="1" customWidth="1"/>
    <col min="7693" max="7693" width="12.42578125" style="1" bestFit="1" customWidth="1"/>
    <col min="7694" max="7697" width="14" style="1" customWidth="1"/>
    <col min="7698" max="7698" width="13.5703125" style="1" bestFit="1" customWidth="1"/>
    <col min="7699" max="7699" width="12" style="1" customWidth="1"/>
    <col min="7700" max="7700" width="15.28515625" style="1" customWidth="1"/>
    <col min="7701" max="7701" width="13" style="1" customWidth="1"/>
    <col min="7702" max="7702" width="12.5703125" style="1" customWidth="1"/>
    <col min="7703" max="7703" width="12.7109375" style="1" bestFit="1" customWidth="1"/>
    <col min="7704" max="7946" width="9.140625" style="1"/>
    <col min="7947" max="7947" width="18.42578125" style="1" bestFit="1" customWidth="1"/>
    <col min="7948" max="7948" width="13.7109375" style="1" customWidth="1"/>
    <col min="7949" max="7949" width="12.42578125" style="1" bestFit="1" customWidth="1"/>
    <col min="7950" max="7953" width="14" style="1" customWidth="1"/>
    <col min="7954" max="7954" width="13.5703125" style="1" bestFit="1" customWidth="1"/>
    <col min="7955" max="7955" width="12" style="1" customWidth="1"/>
    <col min="7956" max="7956" width="15.28515625" style="1" customWidth="1"/>
    <col min="7957" max="7957" width="13" style="1" customWidth="1"/>
    <col min="7958" max="7958" width="12.5703125" style="1" customWidth="1"/>
    <col min="7959" max="7959" width="12.7109375" style="1" bestFit="1" customWidth="1"/>
    <col min="7960" max="8202" width="9.140625" style="1"/>
    <col min="8203" max="8203" width="18.42578125" style="1" bestFit="1" customWidth="1"/>
    <col min="8204" max="8204" width="13.7109375" style="1" customWidth="1"/>
    <col min="8205" max="8205" width="12.42578125" style="1" bestFit="1" customWidth="1"/>
    <col min="8206" max="8209" width="14" style="1" customWidth="1"/>
    <col min="8210" max="8210" width="13.5703125" style="1" bestFit="1" customWidth="1"/>
    <col min="8211" max="8211" width="12" style="1" customWidth="1"/>
    <col min="8212" max="8212" width="15.28515625" style="1" customWidth="1"/>
    <col min="8213" max="8213" width="13" style="1" customWidth="1"/>
    <col min="8214" max="8214" width="12.5703125" style="1" customWidth="1"/>
    <col min="8215" max="8215" width="12.7109375" style="1" bestFit="1" customWidth="1"/>
    <col min="8216" max="8458" width="9.140625" style="1"/>
    <col min="8459" max="8459" width="18.42578125" style="1" bestFit="1" customWidth="1"/>
    <col min="8460" max="8460" width="13.7109375" style="1" customWidth="1"/>
    <col min="8461" max="8461" width="12.42578125" style="1" bestFit="1" customWidth="1"/>
    <col min="8462" max="8465" width="14" style="1" customWidth="1"/>
    <col min="8466" max="8466" width="13.5703125" style="1" bestFit="1" customWidth="1"/>
    <col min="8467" max="8467" width="12" style="1" customWidth="1"/>
    <col min="8468" max="8468" width="15.28515625" style="1" customWidth="1"/>
    <col min="8469" max="8469" width="13" style="1" customWidth="1"/>
    <col min="8470" max="8470" width="12.5703125" style="1" customWidth="1"/>
    <col min="8471" max="8471" width="12.7109375" style="1" bestFit="1" customWidth="1"/>
    <col min="8472" max="8714" width="9.140625" style="1"/>
    <col min="8715" max="8715" width="18.42578125" style="1" bestFit="1" customWidth="1"/>
    <col min="8716" max="8716" width="13.7109375" style="1" customWidth="1"/>
    <col min="8717" max="8717" width="12.42578125" style="1" bestFit="1" customWidth="1"/>
    <col min="8718" max="8721" width="14" style="1" customWidth="1"/>
    <col min="8722" max="8722" width="13.5703125" style="1" bestFit="1" customWidth="1"/>
    <col min="8723" max="8723" width="12" style="1" customWidth="1"/>
    <col min="8724" max="8724" width="15.28515625" style="1" customWidth="1"/>
    <col min="8725" max="8725" width="13" style="1" customWidth="1"/>
    <col min="8726" max="8726" width="12.5703125" style="1" customWidth="1"/>
    <col min="8727" max="8727" width="12.7109375" style="1" bestFit="1" customWidth="1"/>
    <col min="8728" max="8970" width="9.140625" style="1"/>
    <col min="8971" max="8971" width="18.42578125" style="1" bestFit="1" customWidth="1"/>
    <col min="8972" max="8972" width="13.7109375" style="1" customWidth="1"/>
    <col min="8973" max="8973" width="12.42578125" style="1" bestFit="1" customWidth="1"/>
    <col min="8974" max="8977" width="14" style="1" customWidth="1"/>
    <col min="8978" max="8978" width="13.5703125" style="1" bestFit="1" customWidth="1"/>
    <col min="8979" max="8979" width="12" style="1" customWidth="1"/>
    <col min="8980" max="8980" width="15.28515625" style="1" customWidth="1"/>
    <col min="8981" max="8981" width="13" style="1" customWidth="1"/>
    <col min="8982" max="8982" width="12.5703125" style="1" customWidth="1"/>
    <col min="8983" max="8983" width="12.7109375" style="1" bestFit="1" customWidth="1"/>
    <col min="8984" max="9226" width="9.140625" style="1"/>
    <col min="9227" max="9227" width="18.42578125" style="1" bestFit="1" customWidth="1"/>
    <col min="9228" max="9228" width="13.7109375" style="1" customWidth="1"/>
    <col min="9229" max="9229" width="12.42578125" style="1" bestFit="1" customWidth="1"/>
    <col min="9230" max="9233" width="14" style="1" customWidth="1"/>
    <col min="9234" max="9234" width="13.5703125" style="1" bestFit="1" customWidth="1"/>
    <col min="9235" max="9235" width="12" style="1" customWidth="1"/>
    <col min="9236" max="9236" width="15.28515625" style="1" customWidth="1"/>
    <col min="9237" max="9237" width="13" style="1" customWidth="1"/>
    <col min="9238" max="9238" width="12.5703125" style="1" customWidth="1"/>
    <col min="9239" max="9239" width="12.7109375" style="1" bestFit="1" customWidth="1"/>
    <col min="9240" max="9482" width="9.140625" style="1"/>
    <col min="9483" max="9483" width="18.42578125" style="1" bestFit="1" customWidth="1"/>
    <col min="9484" max="9484" width="13.7109375" style="1" customWidth="1"/>
    <col min="9485" max="9485" width="12.42578125" style="1" bestFit="1" customWidth="1"/>
    <col min="9486" max="9489" width="14" style="1" customWidth="1"/>
    <col min="9490" max="9490" width="13.5703125" style="1" bestFit="1" customWidth="1"/>
    <col min="9491" max="9491" width="12" style="1" customWidth="1"/>
    <col min="9492" max="9492" width="15.28515625" style="1" customWidth="1"/>
    <col min="9493" max="9493" width="13" style="1" customWidth="1"/>
    <col min="9494" max="9494" width="12.5703125" style="1" customWidth="1"/>
    <col min="9495" max="9495" width="12.7109375" style="1" bestFit="1" customWidth="1"/>
    <col min="9496" max="9738" width="9.140625" style="1"/>
    <col min="9739" max="9739" width="18.42578125" style="1" bestFit="1" customWidth="1"/>
    <col min="9740" max="9740" width="13.7109375" style="1" customWidth="1"/>
    <col min="9741" max="9741" width="12.42578125" style="1" bestFit="1" customWidth="1"/>
    <col min="9742" max="9745" width="14" style="1" customWidth="1"/>
    <col min="9746" max="9746" width="13.5703125" style="1" bestFit="1" customWidth="1"/>
    <col min="9747" max="9747" width="12" style="1" customWidth="1"/>
    <col min="9748" max="9748" width="15.28515625" style="1" customWidth="1"/>
    <col min="9749" max="9749" width="13" style="1" customWidth="1"/>
    <col min="9750" max="9750" width="12.5703125" style="1" customWidth="1"/>
    <col min="9751" max="9751" width="12.7109375" style="1" bestFit="1" customWidth="1"/>
    <col min="9752" max="9994" width="9.140625" style="1"/>
    <col min="9995" max="9995" width="18.42578125" style="1" bestFit="1" customWidth="1"/>
    <col min="9996" max="9996" width="13.7109375" style="1" customWidth="1"/>
    <col min="9997" max="9997" width="12.42578125" style="1" bestFit="1" customWidth="1"/>
    <col min="9998" max="10001" width="14" style="1" customWidth="1"/>
    <col min="10002" max="10002" width="13.5703125" style="1" bestFit="1" customWidth="1"/>
    <col min="10003" max="10003" width="12" style="1" customWidth="1"/>
    <col min="10004" max="10004" width="15.28515625" style="1" customWidth="1"/>
    <col min="10005" max="10005" width="13" style="1" customWidth="1"/>
    <col min="10006" max="10006" width="12.5703125" style="1" customWidth="1"/>
    <col min="10007" max="10007" width="12.7109375" style="1" bestFit="1" customWidth="1"/>
    <col min="10008" max="10250" width="9.140625" style="1"/>
    <col min="10251" max="10251" width="18.42578125" style="1" bestFit="1" customWidth="1"/>
    <col min="10252" max="10252" width="13.7109375" style="1" customWidth="1"/>
    <col min="10253" max="10253" width="12.42578125" style="1" bestFit="1" customWidth="1"/>
    <col min="10254" max="10257" width="14" style="1" customWidth="1"/>
    <col min="10258" max="10258" width="13.5703125" style="1" bestFit="1" customWidth="1"/>
    <col min="10259" max="10259" width="12" style="1" customWidth="1"/>
    <col min="10260" max="10260" width="15.28515625" style="1" customWidth="1"/>
    <col min="10261" max="10261" width="13" style="1" customWidth="1"/>
    <col min="10262" max="10262" width="12.5703125" style="1" customWidth="1"/>
    <col min="10263" max="10263" width="12.7109375" style="1" bestFit="1" customWidth="1"/>
    <col min="10264" max="10506" width="9.140625" style="1"/>
    <col min="10507" max="10507" width="18.42578125" style="1" bestFit="1" customWidth="1"/>
    <col min="10508" max="10508" width="13.7109375" style="1" customWidth="1"/>
    <col min="10509" max="10509" width="12.42578125" style="1" bestFit="1" customWidth="1"/>
    <col min="10510" max="10513" width="14" style="1" customWidth="1"/>
    <col min="10514" max="10514" width="13.5703125" style="1" bestFit="1" customWidth="1"/>
    <col min="10515" max="10515" width="12" style="1" customWidth="1"/>
    <col min="10516" max="10516" width="15.28515625" style="1" customWidth="1"/>
    <col min="10517" max="10517" width="13" style="1" customWidth="1"/>
    <col min="10518" max="10518" width="12.5703125" style="1" customWidth="1"/>
    <col min="10519" max="10519" width="12.7109375" style="1" bestFit="1" customWidth="1"/>
    <col min="10520" max="10762" width="9.140625" style="1"/>
    <col min="10763" max="10763" width="18.42578125" style="1" bestFit="1" customWidth="1"/>
    <col min="10764" max="10764" width="13.7109375" style="1" customWidth="1"/>
    <col min="10765" max="10765" width="12.42578125" style="1" bestFit="1" customWidth="1"/>
    <col min="10766" max="10769" width="14" style="1" customWidth="1"/>
    <col min="10770" max="10770" width="13.5703125" style="1" bestFit="1" customWidth="1"/>
    <col min="10771" max="10771" width="12" style="1" customWidth="1"/>
    <col min="10772" max="10772" width="15.28515625" style="1" customWidth="1"/>
    <col min="10773" max="10773" width="13" style="1" customWidth="1"/>
    <col min="10774" max="10774" width="12.5703125" style="1" customWidth="1"/>
    <col min="10775" max="10775" width="12.7109375" style="1" bestFit="1" customWidth="1"/>
    <col min="10776" max="11018" width="9.140625" style="1"/>
    <col min="11019" max="11019" width="18.42578125" style="1" bestFit="1" customWidth="1"/>
    <col min="11020" max="11020" width="13.7109375" style="1" customWidth="1"/>
    <col min="11021" max="11021" width="12.42578125" style="1" bestFit="1" customWidth="1"/>
    <col min="11022" max="11025" width="14" style="1" customWidth="1"/>
    <col min="11026" max="11026" width="13.5703125" style="1" bestFit="1" customWidth="1"/>
    <col min="11027" max="11027" width="12" style="1" customWidth="1"/>
    <col min="11028" max="11028" width="15.28515625" style="1" customWidth="1"/>
    <col min="11029" max="11029" width="13" style="1" customWidth="1"/>
    <col min="11030" max="11030" width="12.5703125" style="1" customWidth="1"/>
    <col min="11031" max="11031" width="12.7109375" style="1" bestFit="1" customWidth="1"/>
    <col min="11032" max="11274" width="9.140625" style="1"/>
    <col min="11275" max="11275" width="18.42578125" style="1" bestFit="1" customWidth="1"/>
    <col min="11276" max="11276" width="13.7109375" style="1" customWidth="1"/>
    <col min="11277" max="11277" width="12.42578125" style="1" bestFit="1" customWidth="1"/>
    <col min="11278" max="11281" width="14" style="1" customWidth="1"/>
    <col min="11282" max="11282" width="13.5703125" style="1" bestFit="1" customWidth="1"/>
    <col min="11283" max="11283" width="12" style="1" customWidth="1"/>
    <col min="11284" max="11284" width="15.28515625" style="1" customWidth="1"/>
    <col min="11285" max="11285" width="13" style="1" customWidth="1"/>
    <col min="11286" max="11286" width="12.5703125" style="1" customWidth="1"/>
    <col min="11287" max="11287" width="12.7109375" style="1" bestFit="1" customWidth="1"/>
    <col min="11288" max="11530" width="9.140625" style="1"/>
    <col min="11531" max="11531" width="18.42578125" style="1" bestFit="1" customWidth="1"/>
    <col min="11532" max="11532" width="13.7109375" style="1" customWidth="1"/>
    <col min="11533" max="11533" width="12.42578125" style="1" bestFit="1" customWidth="1"/>
    <col min="11534" max="11537" width="14" style="1" customWidth="1"/>
    <col min="11538" max="11538" width="13.5703125" style="1" bestFit="1" customWidth="1"/>
    <col min="11539" max="11539" width="12" style="1" customWidth="1"/>
    <col min="11540" max="11540" width="15.28515625" style="1" customWidth="1"/>
    <col min="11541" max="11541" width="13" style="1" customWidth="1"/>
    <col min="11542" max="11542" width="12.5703125" style="1" customWidth="1"/>
    <col min="11543" max="11543" width="12.7109375" style="1" bestFit="1" customWidth="1"/>
    <col min="11544" max="11786" width="9.140625" style="1"/>
    <col min="11787" max="11787" width="18.42578125" style="1" bestFit="1" customWidth="1"/>
    <col min="11788" max="11788" width="13.7109375" style="1" customWidth="1"/>
    <col min="11789" max="11789" width="12.42578125" style="1" bestFit="1" customWidth="1"/>
    <col min="11790" max="11793" width="14" style="1" customWidth="1"/>
    <col min="11794" max="11794" width="13.5703125" style="1" bestFit="1" customWidth="1"/>
    <col min="11795" max="11795" width="12" style="1" customWidth="1"/>
    <col min="11796" max="11796" width="15.28515625" style="1" customWidth="1"/>
    <col min="11797" max="11797" width="13" style="1" customWidth="1"/>
    <col min="11798" max="11798" width="12.5703125" style="1" customWidth="1"/>
    <col min="11799" max="11799" width="12.7109375" style="1" bestFit="1" customWidth="1"/>
    <col min="11800" max="12042" width="9.140625" style="1"/>
    <col min="12043" max="12043" width="18.42578125" style="1" bestFit="1" customWidth="1"/>
    <col min="12044" max="12044" width="13.7109375" style="1" customWidth="1"/>
    <col min="12045" max="12045" width="12.42578125" style="1" bestFit="1" customWidth="1"/>
    <col min="12046" max="12049" width="14" style="1" customWidth="1"/>
    <col min="12050" max="12050" width="13.5703125" style="1" bestFit="1" customWidth="1"/>
    <col min="12051" max="12051" width="12" style="1" customWidth="1"/>
    <col min="12052" max="12052" width="15.28515625" style="1" customWidth="1"/>
    <col min="12053" max="12053" width="13" style="1" customWidth="1"/>
    <col min="12054" max="12054" width="12.5703125" style="1" customWidth="1"/>
    <col min="12055" max="12055" width="12.7109375" style="1" bestFit="1" customWidth="1"/>
    <col min="12056" max="12298" width="9.140625" style="1"/>
    <col min="12299" max="12299" width="18.42578125" style="1" bestFit="1" customWidth="1"/>
    <col min="12300" max="12300" width="13.7109375" style="1" customWidth="1"/>
    <col min="12301" max="12301" width="12.42578125" style="1" bestFit="1" customWidth="1"/>
    <col min="12302" max="12305" width="14" style="1" customWidth="1"/>
    <col min="12306" max="12306" width="13.5703125" style="1" bestFit="1" customWidth="1"/>
    <col min="12307" max="12307" width="12" style="1" customWidth="1"/>
    <col min="12308" max="12308" width="15.28515625" style="1" customWidth="1"/>
    <col min="12309" max="12309" width="13" style="1" customWidth="1"/>
    <col min="12310" max="12310" width="12.5703125" style="1" customWidth="1"/>
    <col min="12311" max="12311" width="12.7109375" style="1" bestFit="1" customWidth="1"/>
    <col min="12312" max="12554" width="9.140625" style="1"/>
    <col min="12555" max="12555" width="18.42578125" style="1" bestFit="1" customWidth="1"/>
    <col min="12556" max="12556" width="13.7109375" style="1" customWidth="1"/>
    <col min="12557" max="12557" width="12.42578125" style="1" bestFit="1" customWidth="1"/>
    <col min="12558" max="12561" width="14" style="1" customWidth="1"/>
    <col min="12562" max="12562" width="13.5703125" style="1" bestFit="1" customWidth="1"/>
    <col min="12563" max="12563" width="12" style="1" customWidth="1"/>
    <col min="12564" max="12564" width="15.28515625" style="1" customWidth="1"/>
    <col min="12565" max="12565" width="13" style="1" customWidth="1"/>
    <col min="12566" max="12566" width="12.5703125" style="1" customWidth="1"/>
    <col min="12567" max="12567" width="12.7109375" style="1" bestFit="1" customWidth="1"/>
    <col min="12568" max="12810" width="9.140625" style="1"/>
    <col min="12811" max="12811" width="18.42578125" style="1" bestFit="1" customWidth="1"/>
    <col min="12812" max="12812" width="13.7109375" style="1" customWidth="1"/>
    <col min="12813" max="12813" width="12.42578125" style="1" bestFit="1" customWidth="1"/>
    <col min="12814" max="12817" width="14" style="1" customWidth="1"/>
    <col min="12818" max="12818" width="13.5703125" style="1" bestFit="1" customWidth="1"/>
    <col min="12819" max="12819" width="12" style="1" customWidth="1"/>
    <col min="12820" max="12820" width="15.28515625" style="1" customWidth="1"/>
    <col min="12821" max="12821" width="13" style="1" customWidth="1"/>
    <col min="12822" max="12822" width="12.5703125" style="1" customWidth="1"/>
    <col min="12823" max="12823" width="12.7109375" style="1" bestFit="1" customWidth="1"/>
    <col min="12824" max="13066" width="9.140625" style="1"/>
    <col min="13067" max="13067" width="18.42578125" style="1" bestFit="1" customWidth="1"/>
    <col min="13068" max="13068" width="13.7109375" style="1" customWidth="1"/>
    <col min="13069" max="13069" width="12.42578125" style="1" bestFit="1" customWidth="1"/>
    <col min="13070" max="13073" width="14" style="1" customWidth="1"/>
    <col min="13074" max="13074" width="13.5703125" style="1" bestFit="1" customWidth="1"/>
    <col min="13075" max="13075" width="12" style="1" customWidth="1"/>
    <col min="13076" max="13076" width="15.28515625" style="1" customWidth="1"/>
    <col min="13077" max="13077" width="13" style="1" customWidth="1"/>
    <col min="13078" max="13078" width="12.5703125" style="1" customWidth="1"/>
    <col min="13079" max="13079" width="12.7109375" style="1" bestFit="1" customWidth="1"/>
    <col min="13080" max="13322" width="9.140625" style="1"/>
    <col min="13323" max="13323" width="18.42578125" style="1" bestFit="1" customWidth="1"/>
    <col min="13324" max="13324" width="13.7109375" style="1" customWidth="1"/>
    <col min="13325" max="13325" width="12.42578125" style="1" bestFit="1" customWidth="1"/>
    <col min="13326" max="13329" width="14" style="1" customWidth="1"/>
    <col min="13330" max="13330" width="13.5703125" style="1" bestFit="1" customWidth="1"/>
    <col min="13331" max="13331" width="12" style="1" customWidth="1"/>
    <col min="13332" max="13332" width="15.28515625" style="1" customWidth="1"/>
    <col min="13333" max="13333" width="13" style="1" customWidth="1"/>
    <col min="13334" max="13334" width="12.5703125" style="1" customWidth="1"/>
    <col min="13335" max="13335" width="12.7109375" style="1" bestFit="1" customWidth="1"/>
    <col min="13336" max="13578" width="9.140625" style="1"/>
    <col min="13579" max="13579" width="18.42578125" style="1" bestFit="1" customWidth="1"/>
    <col min="13580" max="13580" width="13.7109375" style="1" customWidth="1"/>
    <col min="13581" max="13581" width="12.42578125" style="1" bestFit="1" customWidth="1"/>
    <col min="13582" max="13585" width="14" style="1" customWidth="1"/>
    <col min="13586" max="13586" width="13.5703125" style="1" bestFit="1" customWidth="1"/>
    <col min="13587" max="13587" width="12" style="1" customWidth="1"/>
    <col min="13588" max="13588" width="15.28515625" style="1" customWidth="1"/>
    <col min="13589" max="13589" width="13" style="1" customWidth="1"/>
    <col min="13590" max="13590" width="12.5703125" style="1" customWidth="1"/>
    <col min="13591" max="13591" width="12.7109375" style="1" bestFit="1" customWidth="1"/>
    <col min="13592" max="13834" width="9.140625" style="1"/>
    <col min="13835" max="13835" width="18.42578125" style="1" bestFit="1" customWidth="1"/>
    <col min="13836" max="13836" width="13.7109375" style="1" customWidth="1"/>
    <col min="13837" max="13837" width="12.42578125" style="1" bestFit="1" customWidth="1"/>
    <col min="13838" max="13841" width="14" style="1" customWidth="1"/>
    <col min="13842" max="13842" width="13.5703125" style="1" bestFit="1" customWidth="1"/>
    <col min="13843" max="13843" width="12" style="1" customWidth="1"/>
    <col min="13844" max="13844" width="15.28515625" style="1" customWidth="1"/>
    <col min="13845" max="13845" width="13" style="1" customWidth="1"/>
    <col min="13846" max="13846" width="12.5703125" style="1" customWidth="1"/>
    <col min="13847" max="13847" width="12.7109375" style="1" bestFit="1" customWidth="1"/>
    <col min="13848" max="14090" width="9.140625" style="1"/>
    <col min="14091" max="14091" width="18.42578125" style="1" bestFit="1" customWidth="1"/>
    <col min="14092" max="14092" width="13.7109375" style="1" customWidth="1"/>
    <col min="14093" max="14093" width="12.42578125" style="1" bestFit="1" customWidth="1"/>
    <col min="14094" max="14097" width="14" style="1" customWidth="1"/>
    <col min="14098" max="14098" width="13.5703125" style="1" bestFit="1" customWidth="1"/>
    <col min="14099" max="14099" width="12" style="1" customWidth="1"/>
    <col min="14100" max="14100" width="15.28515625" style="1" customWidth="1"/>
    <col min="14101" max="14101" width="13" style="1" customWidth="1"/>
    <col min="14102" max="14102" width="12.5703125" style="1" customWidth="1"/>
    <col min="14103" max="14103" width="12.7109375" style="1" bestFit="1" customWidth="1"/>
    <col min="14104" max="14346" width="9.140625" style="1"/>
    <col min="14347" max="14347" width="18.42578125" style="1" bestFit="1" customWidth="1"/>
    <col min="14348" max="14348" width="13.7109375" style="1" customWidth="1"/>
    <col min="14349" max="14349" width="12.42578125" style="1" bestFit="1" customWidth="1"/>
    <col min="14350" max="14353" width="14" style="1" customWidth="1"/>
    <col min="14354" max="14354" width="13.5703125" style="1" bestFit="1" customWidth="1"/>
    <col min="14355" max="14355" width="12" style="1" customWidth="1"/>
    <col min="14356" max="14356" width="15.28515625" style="1" customWidth="1"/>
    <col min="14357" max="14357" width="13" style="1" customWidth="1"/>
    <col min="14358" max="14358" width="12.5703125" style="1" customWidth="1"/>
    <col min="14359" max="14359" width="12.7109375" style="1" bestFit="1" customWidth="1"/>
    <col min="14360" max="14602" width="9.140625" style="1"/>
    <col min="14603" max="14603" width="18.42578125" style="1" bestFit="1" customWidth="1"/>
    <col min="14604" max="14604" width="13.7109375" style="1" customWidth="1"/>
    <col min="14605" max="14605" width="12.42578125" style="1" bestFit="1" customWidth="1"/>
    <col min="14606" max="14609" width="14" style="1" customWidth="1"/>
    <col min="14610" max="14610" width="13.5703125" style="1" bestFit="1" customWidth="1"/>
    <col min="14611" max="14611" width="12" style="1" customWidth="1"/>
    <col min="14612" max="14612" width="15.28515625" style="1" customWidth="1"/>
    <col min="14613" max="14613" width="13" style="1" customWidth="1"/>
    <col min="14614" max="14614" width="12.5703125" style="1" customWidth="1"/>
    <col min="14615" max="14615" width="12.7109375" style="1" bestFit="1" customWidth="1"/>
    <col min="14616" max="14858" width="9.140625" style="1"/>
    <col min="14859" max="14859" width="18.42578125" style="1" bestFit="1" customWidth="1"/>
    <col min="14860" max="14860" width="13.7109375" style="1" customWidth="1"/>
    <col min="14861" max="14861" width="12.42578125" style="1" bestFit="1" customWidth="1"/>
    <col min="14862" max="14865" width="14" style="1" customWidth="1"/>
    <col min="14866" max="14866" width="13.5703125" style="1" bestFit="1" customWidth="1"/>
    <col min="14867" max="14867" width="12" style="1" customWidth="1"/>
    <col min="14868" max="14868" width="15.28515625" style="1" customWidth="1"/>
    <col min="14869" max="14869" width="13" style="1" customWidth="1"/>
    <col min="14870" max="14870" width="12.5703125" style="1" customWidth="1"/>
    <col min="14871" max="14871" width="12.7109375" style="1" bestFit="1" customWidth="1"/>
    <col min="14872" max="15114" width="9.140625" style="1"/>
    <col min="15115" max="15115" width="18.42578125" style="1" bestFit="1" customWidth="1"/>
    <col min="15116" max="15116" width="13.7109375" style="1" customWidth="1"/>
    <col min="15117" max="15117" width="12.42578125" style="1" bestFit="1" customWidth="1"/>
    <col min="15118" max="15121" width="14" style="1" customWidth="1"/>
    <col min="15122" max="15122" width="13.5703125" style="1" bestFit="1" customWidth="1"/>
    <col min="15123" max="15123" width="12" style="1" customWidth="1"/>
    <col min="15124" max="15124" width="15.28515625" style="1" customWidth="1"/>
    <col min="15125" max="15125" width="13" style="1" customWidth="1"/>
    <col min="15126" max="15126" width="12.5703125" style="1" customWidth="1"/>
    <col min="15127" max="15127" width="12.7109375" style="1" bestFit="1" customWidth="1"/>
    <col min="15128" max="15370" width="9.140625" style="1"/>
    <col min="15371" max="15371" width="18.42578125" style="1" bestFit="1" customWidth="1"/>
    <col min="15372" max="15372" width="13.7109375" style="1" customWidth="1"/>
    <col min="15373" max="15373" width="12.42578125" style="1" bestFit="1" customWidth="1"/>
    <col min="15374" max="15377" width="14" style="1" customWidth="1"/>
    <col min="15378" max="15378" width="13.5703125" style="1" bestFit="1" customWidth="1"/>
    <col min="15379" max="15379" width="12" style="1" customWidth="1"/>
    <col min="15380" max="15380" width="15.28515625" style="1" customWidth="1"/>
    <col min="15381" max="15381" width="13" style="1" customWidth="1"/>
    <col min="15382" max="15382" width="12.5703125" style="1" customWidth="1"/>
    <col min="15383" max="15383" width="12.7109375" style="1" bestFit="1" customWidth="1"/>
    <col min="15384" max="15626" width="9.140625" style="1"/>
    <col min="15627" max="15627" width="18.42578125" style="1" bestFit="1" customWidth="1"/>
    <col min="15628" max="15628" width="13.7109375" style="1" customWidth="1"/>
    <col min="15629" max="15629" width="12.42578125" style="1" bestFit="1" customWidth="1"/>
    <col min="15630" max="15633" width="14" style="1" customWidth="1"/>
    <col min="15634" max="15634" width="13.5703125" style="1" bestFit="1" customWidth="1"/>
    <col min="15635" max="15635" width="12" style="1" customWidth="1"/>
    <col min="15636" max="15636" width="15.28515625" style="1" customWidth="1"/>
    <col min="15637" max="15637" width="13" style="1" customWidth="1"/>
    <col min="15638" max="15638" width="12.5703125" style="1" customWidth="1"/>
    <col min="15639" max="15639" width="12.7109375" style="1" bestFit="1" customWidth="1"/>
    <col min="15640" max="15882" width="9.140625" style="1"/>
    <col min="15883" max="15883" width="18.42578125" style="1" bestFit="1" customWidth="1"/>
    <col min="15884" max="15884" width="13.7109375" style="1" customWidth="1"/>
    <col min="15885" max="15885" width="12.42578125" style="1" bestFit="1" customWidth="1"/>
    <col min="15886" max="15889" width="14" style="1" customWidth="1"/>
    <col min="15890" max="15890" width="13.5703125" style="1" bestFit="1" customWidth="1"/>
    <col min="15891" max="15891" width="12" style="1" customWidth="1"/>
    <col min="15892" max="15892" width="15.28515625" style="1" customWidth="1"/>
    <col min="15893" max="15893" width="13" style="1" customWidth="1"/>
    <col min="15894" max="15894" width="12.5703125" style="1" customWidth="1"/>
    <col min="15895" max="15895" width="12.7109375" style="1" bestFit="1" customWidth="1"/>
    <col min="15896" max="16138" width="9.140625" style="1"/>
    <col min="16139" max="16139" width="18.42578125" style="1" bestFit="1" customWidth="1"/>
    <col min="16140" max="16140" width="13.7109375" style="1" customWidth="1"/>
    <col min="16141" max="16141" width="12.42578125" style="1" bestFit="1" customWidth="1"/>
    <col min="16142" max="16145" width="14" style="1" customWidth="1"/>
    <col min="16146" max="16146" width="13.5703125" style="1" bestFit="1" customWidth="1"/>
    <col min="16147" max="16147" width="12" style="1" customWidth="1"/>
    <col min="16148" max="16148" width="15.28515625" style="1" customWidth="1"/>
    <col min="16149" max="16149" width="13" style="1" customWidth="1"/>
    <col min="16150" max="16150" width="12.5703125" style="1" customWidth="1"/>
    <col min="16151" max="16151" width="12.7109375" style="1" bestFit="1" customWidth="1"/>
    <col min="16152" max="16384" width="9.140625" style="1"/>
  </cols>
  <sheetData>
    <row r="1" spans="1:42" ht="69.75" customHeight="1" x14ac:dyDescent="0.2">
      <c r="A1" s="116" t="s">
        <v>105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</row>
    <row r="2" spans="1:42" ht="29.2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8"/>
    </row>
    <row r="3" spans="1:42" s="36" customFormat="1" ht="146.25" customHeight="1" x14ac:dyDescent="0.2">
      <c r="A3" s="22" t="s">
        <v>39</v>
      </c>
      <c r="B3" s="22" t="s">
        <v>75</v>
      </c>
      <c r="C3" s="22" t="s">
        <v>106</v>
      </c>
      <c r="D3" s="34" t="s">
        <v>76</v>
      </c>
      <c r="E3" s="22" t="s">
        <v>99</v>
      </c>
      <c r="F3" s="22" t="s">
        <v>106</v>
      </c>
      <c r="G3" s="22" t="s">
        <v>98</v>
      </c>
      <c r="H3" s="22" t="s">
        <v>106</v>
      </c>
      <c r="I3" s="34" t="s">
        <v>77</v>
      </c>
      <c r="J3" s="22" t="s">
        <v>78</v>
      </c>
      <c r="K3" s="22" t="s">
        <v>106</v>
      </c>
      <c r="L3" s="34" t="s">
        <v>80</v>
      </c>
      <c r="M3" s="105" t="s">
        <v>79</v>
      </c>
      <c r="N3" s="22" t="s">
        <v>106</v>
      </c>
      <c r="O3" s="105" t="s">
        <v>101</v>
      </c>
      <c r="P3" s="22" t="s">
        <v>106</v>
      </c>
      <c r="Q3" s="34" t="s">
        <v>102</v>
      </c>
      <c r="R3" s="105" t="s">
        <v>81</v>
      </c>
      <c r="S3" s="22" t="s">
        <v>106</v>
      </c>
      <c r="T3" s="105" t="s">
        <v>97</v>
      </c>
      <c r="U3" s="22" t="s">
        <v>106</v>
      </c>
      <c r="V3" s="34" t="s">
        <v>82</v>
      </c>
      <c r="W3" s="105" t="s">
        <v>83</v>
      </c>
      <c r="X3" s="22" t="s">
        <v>106</v>
      </c>
      <c r="Y3" s="105" t="s">
        <v>100</v>
      </c>
      <c r="Z3" s="22" t="s">
        <v>106</v>
      </c>
      <c r="AA3" s="34" t="s">
        <v>84</v>
      </c>
      <c r="AB3" s="22" t="s">
        <v>103</v>
      </c>
      <c r="AC3" s="22" t="s">
        <v>106</v>
      </c>
      <c r="AD3" s="46" t="s">
        <v>104</v>
      </c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</row>
    <row r="4" spans="1:42" s="17" customFormat="1" ht="24.95" customHeight="1" x14ac:dyDescent="0.2">
      <c r="A4" s="12" t="s">
        <v>17</v>
      </c>
      <c r="B4" s="13">
        <v>12469500</v>
      </c>
      <c r="C4" s="13">
        <f>9784268+656982</f>
        <v>10441250</v>
      </c>
      <c r="D4" s="24">
        <f>B4-C4</f>
        <v>2028250</v>
      </c>
      <c r="E4" s="13">
        <v>4122707</v>
      </c>
      <c r="F4" s="13">
        <v>3435589</v>
      </c>
      <c r="G4" s="13">
        <v>1903553</v>
      </c>
      <c r="H4" s="13">
        <v>1903553</v>
      </c>
      <c r="I4" s="24">
        <f>E4-H4+G4-F4</f>
        <v>687118</v>
      </c>
      <c r="J4" s="13">
        <v>11276550</v>
      </c>
      <c r="K4" s="13">
        <f>7517701+1879425</f>
        <v>9397126</v>
      </c>
      <c r="L4" s="24">
        <f>J4-K4</f>
        <v>1879424</v>
      </c>
      <c r="M4" s="13">
        <v>35195431</v>
      </c>
      <c r="N4" s="13">
        <f>26396573+2932952</f>
        <v>29329525</v>
      </c>
      <c r="O4" s="28">
        <v>120000</v>
      </c>
      <c r="P4" s="28">
        <v>120000</v>
      </c>
      <c r="Q4" s="24">
        <f>M4+O4-N4-P4</f>
        <v>5865906</v>
      </c>
      <c r="R4" s="13">
        <v>52099877</v>
      </c>
      <c r="S4" s="13">
        <f>4341656+39074908</f>
        <v>43416564</v>
      </c>
      <c r="T4" s="28">
        <v>200000</v>
      </c>
      <c r="U4" s="28">
        <v>200000</v>
      </c>
      <c r="V4" s="24">
        <f>R4+T4-S4-U4</f>
        <v>8683313</v>
      </c>
      <c r="W4" s="13">
        <v>8787707</v>
      </c>
      <c r="X4" s="13">
        <f>6590780+732309</f>
        <v>7323089</v>
      </c>
      <c r="Y4" s="13">
        <v>100000</v>
      </c>
      <c r="Z4" s="13">
        <v>100000</v>
      </c>
      <c r="AA4" s="14">
        <f>W4+Y4-X4-Z4</f>
        <v>1464618</v>
      </c>
      <c r="AB4" s="37">
        <f>B4+E4+G4+J4+M4+R4+O4+T4+W4+Y4</f>
        <v>126275325</v>
      </c>
      <c r="AC4" s="37">
        <f>C4+F4+H4+K4+N4+S4+U4+X4+Z4+P4</f>
        <v>105666696</v>
      </c>
      <c r="AD4" s="47">
        <f>AB4-AC4</f>
        <v>20608629</v>
      </c>
      <c r="AE4" s="15"/>
      <c r="AF4" s="15"/>
      <c r="AG4" s="15"/>
      <c r="AH4" s="15"/>
      <c r="AI4" s="15"/>
      <c r="AJ4" s="15"/>
      <c r="AK4" s="16"/>
      <c r="AL4" s="16"/>
      <c r="AM4" s="16"/>
      <c r="AN4" s="16"/>
      <c r="AO4" s="16"/>
      <c r="AP4" s="16"/>
    </row>
    <row r="5" spans="1:42" s="17" customFormat="1" ht="24.95" customHeight="1" thickBot="1" x14ac:dyDescent="0.25">
      <c r="A5" s="29" t="s">
        <v>3</v>
      </c>
      <c r="B5" s="30">
        <v>385500</v>
      </c>
      <c r="C5" s="30">
        <v>353375</v>
      </c>
      <c r="D5" s="26">
        <f>B5-C5</f>
        <v>32125</v>
      </c>
      <c r="E5" s="30">
        <v>126845</v>
      </c>
      <c r="F5" s="30">
        <v>116271</v>
      </c>
      <c r="G5" s="30">
        <v>58567</v>
      </c>
      <c r="H5" s="30">
        <v>53684</v>
      </c>
      <c r="I5" s="26">
        <f t="shared" ref="I5:I25" si="0">E5-H5+G5-F5</f>
        <v>15457</v>
      </c>
      <c r="J5" s="30">
        <v>346950</v>
      </c>
      <c r="K5" s="30">
        <v>318032</v>
      </c>
      <c r="L5" s="26">
        <f>J5-K5</f>
        <v>28918</v>
      </c>
      <c r="M5" s="30"/>
      <c r="N5" s="30"/>
      <c r="O5" s="30"/>
      <c r="P5" s="30"/>
      <c r="Q5" s="26">
        <f t="shared" ref="Q5:Q27" si="1">M5+O5-N5-P5</f>
        <v>0</v>
      </c>
      <c r="R5" s="30">
        <v>600000</v>
      </c>
      <c r="S5" s="30">
        <v>500000</v>
      </c>
      <c r="T5" s="30"/>
      <c r="U5" s="30"/>
      <c r="V5" s="26">
        <f t="shared" ref="V5:V27" si="2">R5+T5-S5-U5</f>
        <v>100000</v>
      </c>
      <c r="W5" s="30"/>
      <c r="X5" s="30"/>
      <c r="Y5" s="30"/>
      <c r="Z5" s="30"/>
      <c r="AA5" s="26">
        <f t="shared" ref="AA5:AA24" si="3">W5-X5</f>
        <v>0</v>
      </c>
      <c r="AB5" s="38">
        <f t="shared" ref="AB5" si="4">B5+E5+G5+J5+M5+R5+T5+W5+Y5</f>
        <v>1517862</v>
      </c>
      <c r="AC5" s="38">
        <f t="shared" ref="AC5:AC27" si="5">C5+F5+H5+K5+N5+S5+U5+X5+Z5+P5</f>
        <v>1341362</v>
      </c>
      <c r="AD5" s="48">
        <f t="shared" ref="AD5:AD27" si="6">AB5-AC5</f>
        <v>176500</v>
      </c>
      <c r="AE5" s="15"/>
      <c r="AF5" s="15"/>
      <c r="AG5" s="15"/>
      <c r="AH5" s="15"/>
      <c r="AI5" s="15"/>
      <c r="AJ5" s="15"/>
      <c r="AK5" s="16"/>
      <c r="AL5" s="16"/>
      <c r="AM5" s="16"/>
      <c r="AN5" s="16"/>
      <c r="AO5" s="16"/>
      <c r="AP5" s="16"/>
    </row>
    <row r="6" spans="1:42" s="17" customFormat="1" ht="24.95" customHeight="1" x14ac:dyDescent="0.2">
      <c r="A6" s="27" t="s">
        <v>1</v>
      </c>
      <c r="B6" s="28">
        <v>331500</v>
      </c>
      <c r="C6" s="28">
        <v>248625</v>
      </c>
      <c r="D6" s="24">
        <f t="shared" ref="D6:D23" si="7">B6-C6</f>
        <v>82875</v>
      </c>
      <c r="E6" s="28">
        <v>109077</v>
      </c>
      <c r="F6" s="28">
        <v>81808</v>
      </c>
      <c r="G6" s="28">
        <v>50363</v>
      </c>
      <c r="H6" s="28">
        <v>37772</v>
      </c>
      <c r="I6" s="24">
        <f t="shared" si="0"/>
        <v>39860</v>
      </c>
      <c r="J6" s="28">
        <v>298350</v>
      </c>
      <c r="K6" s="28">
        <v>223763</v>
      </c>
      <c r="L6" s="24">
        <f t="shared" ref="L6:L24" si="8">J6-K6</f>
        <v>74587</v>
      </c>
      <c r="M6" s="28"/>
      <c r="N6" s="28"/>
      <c r="O6" s="28">
        <v>140000</v>
      </c>
      <c r="P6" s="28">
        <v>105000</v>
      </c>
      <c r="Q6" s="24">
        <f t="shared" si="1"/>
        <v>35000</v>
      </c>
      <c r="R6" s="28">
        <v>304576</v>
      </c>
      <c r="S6" s="28">
        <v>228432</v>
      </c>
      <c r="T6" s="28"/>
      <c r="U6" s="28"/>
      <c r="V6" s="24">
        <f t="shared" si="2"/>
        <v>76144</v>
      </c>
      <c r="W6" s="28"/>
      <c r="X6" s="28"/>
      <c r="Y6" s="28"/>
      <c r="Z6" s="28"/>
      <c r="AA6" s="24">
        <f t="shared" si="3"/>
        <v>0</v>
      </c>
      <c r="AB6" s="37">
        <f>B6+E6+G6+J6+M6+R6+T6+W6+Y6+O6</f>
        <v>1233866</v>
      </c>
      <c r="AC6" s="39">
        <f t="shared" si="5"/>
        <v>925400</v>
      </c>
      <c r="AD6" s="47">
        <f>AB6-AC6</f>
        <v>308466</v>
      </c>
      <c r="AE6" s="15"/>
      <c r="AF6" s="15"/>
      <c r="AG6" s="15"/>
      <c r="AH6" s="15"/>
      <c r="AI6" s="15"/>
      <c r="AJ6" s="15"/>
      <c r="AK6" s="16"/>
      <c r="AL6" s="16"/>
      <c r="AM6" s="16"/>
      <c r="AN6" s="16"/>
      <c r="AO6" s="16"/>
      <c r="AP6" s="16"/>
    </row>
    <row r="7" spans="1:42" s="17" customFormat="1" ht="24.95" customHeight="1" x14ac:dyDescent="0.2">
      <c r="A7" s="12" t="s">
        <v>2</v>
      </c>
      <c r="B7" s="13">
        <v>116500</v>
      </c>
      <c r="C7" s="13">
        <v>87375</v>
      </c>
      <c r="D7" s="24">
        <f t="shared" si="7"/>
        <v>29125</v>
      </c>
      <c r="E7" s="13">
        <v>38333</v>
      </c>
      <c r="F7" s="13">
        <v>28752</v>
      </c>
      <c r="G7" s="13">
        <v>17699</v>
      </c>
      <c r="H7" s="13">
        <v>13274</v>
      </c>
      <c r="I7" s="24">
        <f t="shared" si="0"/>
        <v>14006</v>
      </c>
      <c r="J7" s="13">
        <v>104850</v>
      </c>
      <c r="K7" s="13">
        <v>78638</v>
      </c>
      <c r="L7" s="24">
        <f t="shared" si="8"/>
        <v>26212</v>
      </c>
      <c r="M7" s="13">
        <v>90077</v>
      </c>
      <c r="N7" s="13">
        <v>90077</v>
      </c>
      <c r="O7" s="28">
        <v>70000</v>
      </c>
      <c r="P7" s="28">
        <v>52500</v>
      </c>
      <c r="Q7" s="24">
        <f t="shared" si="1"/>
        <v>17500</v>
      </c>
      <c r="R7" s="13">
        <v>107038</v>
      </c>
      <c r="S7" s="13">
        <v>80279</v>
      </c>
      <c r="T7" s="28"/>
      <c r="U7" s="28"/>
      <c r="V7" s="24">
        <f t="shared" si="2"/>
        <v>26759</v>
      </c>
      <c r="W7" s="13"/>
      <c r="X7" s="13"/>
      <c r="Y7" s="13"/>
      <c r="Z7" s="13"/>
      <c r="AA7" s="14">
        <f t="shared" si="3"/>
        <v>0</v>
      </c>
      <c r="AB7" s="37">
        <f>B7+E7+G7+J7+M7+R7+T7+W7+Y7+O7</f>
        <v>544497</v>
      </c>
      <c r="AC7" s="37">
        <f t="shared" si="5"/>
        <v>430895</v>
      </c>
      <c r="AD7" s="47">
        <f t="shared" si="6"/>
        <v>113602</v>
      </c>
      <c r="AE7" s="15"/>
      <c r="AF7" s="15"/>
      <c r="AG7" s="15"/>
      <c r="AH7" s="15"/>
      <c r="AI7" s="15"/>
      <c r="AJ7" s="15"/>
      <c r="AK7" s="16"/>
      <c r="AL7" s="16"/>
      <c r="AM7" s="16"/>
      <c r="AN7" s="16"/>
      <c r="AO7" s="16"/>
      <c r="AP7" s="16"/>
    </row>
    <row r="8" spans="1:42" s="17" customFormat="1" ht="24.95" customHeight="1" x14ac:dyDescent="0.2">
      <c r="A8" s="12" t="s">
        <v>4</v>
      </c>
      <c r="B8" s="13">
        <v>508500</v>
      </c>
      <c r="C8" s="13">
        <v>381375</v>
      </c>
      <c r="D8" s="24">
        <f t="shared" si="7"/>
        <v>127125</v>
      </c>
      <c r="E8" s="13">
        <v>167317</v>
      </c>
      <c r="F8" s="13">
        <v>125488</v>
      </c>
      <c r="G8" s="13">
        <v>77254</v>
      </c>
      <c r="H8" s="13">
        <v>57941</v>
      </c>
      <c r="I8" s="24">
        <f t="shared" si="0"/>
        <v>61142</v>
      </c>
      <c r="J8" s="13">
        <v>457650</v>
      </c>
      <c r="K8" s="13">
        <v>343238</v>
      </c>
      <c r="L8" s="24">
        <f t="shared" si="8"/>
        <v>114412</v>
      </c>
      <c r="M8" s="13">
        <v>265754</v>
      </c>
      <c r="N8" s="13">
        <v>199316</v>
      </c>
      <c r="O8" s="28"/>
      <c r="P8" s="28"/>
      <c r="Q8" s="24">
        <f t="shared" si="1"/>
        <v>66438</v>
      </c>
      <c r="R8" s="13">
        <v>467200</v>
      </c>
      <c r="S8" s="13">
        <v>350400</v>
      </c>
      <c r="T8" s="28"/>
      <c r="U8" s="28"/>
      <c r="V8" s="24">
        <f t="shared" si="2"/>
        <v>116800</v>
      </c>
      <c r="W8" s="13"/>
      <c r="X8" s="13"/>
      <c r="Y8" s="13"/>
      <c r="Z8" s="13"/>
      <c r="AA8" s="14">
        <f t="shared" si="3"/>
        <v>0</v>
      </c>
      <c r="AB8" s="37">
        <f t="shared" ref="AB8:AB27" si="9">B8+E8+G8+J8+M8+R8+T8+W8+Y8+O8</f>
        <v>1943675</v>
      </c>
      <c r="AC8" s="37">
        <f t="shared" si="5"/>
        <v>1457758</v>
      </c>
      <c r="AD8" s="47">
        <f t="shared" si="6"/>
        <v>485917</v>
      </c>
      <c r="AE8" s="15"/>
      <c r="AF8" s="15"/>
      <c r="AG8" s="15"/>
      <c r="AH8" s="15"/>
      <c r="AI8" s="15"/>
      <c r="AJ8" s="15"/>
      <c r="AK8" s="16"/>
      <c r="AL8" s="16"/>
      <c r="AM8" s="16"/>
      <c r="AN8" s="16"/>
      <c r="AO8" s="16"/>
      <c r="AP8" s="16"/>
    </row>
    <row r="9" spans="1:42" s="17" customFormat="1" ht="24.95" customHeight="1" x14ac:dyDescent="0.2">
      <c r="A9" s="12" t="s">
        <v>5</v>
      </c>
      <c r="B9" s="13">
        <v>213000</v>
      </c>
      <c r="C9" s="13">
        <f>-16308+176058</f>
        <v>159750</v>
      </c>
      <c r="D9" s="24">
        <f t="shared" si="7"/>
        <v>53250</v>
      </c>
      <c r="E9" s="13">
        <v>70086</v>
      </c>
      <c r="F9" s="13">
        <v>52564</v>
      </c>
      <c r="G9" s="13">
        <v>32360</v>
      </c>
      <c r="H9" s="13">
        <v>24270</v>
      </c>
      <c r="I9" s="24">
        <f t="shared" si="0"/>
        <v>25612</v>
      </c>
      <c r="J9" s="13">
        <v>191700</v>
      </c>
      <c r="K9" s="13">
        <v>143775</v>
      </c>
      <c r="L9" s="24">
        <f t="shared" si="8"/>
        <v>47925</v>
      </c>
      <c r="M9" s="13"/>
      <c r="N9" s="13"/>
      <c r="O9" s="28"/>
      <c r="P9" s="28"/>
      <c r="Q9" s="24">
        <f t="shared" si="1"/>
        <v>0</v>
      </c>
      <c r="R9" s="13">
        <v>195700</v>
      </c>
      <c r="S9" s="13">
        <f>16308+130467</f>
        <v>146775</v>
      </c>
      <c r="T9" s="28"/>
      <c r="U9" s="28"/>
      <c r="V9" s="24">
        <f t="shared" si="2"/>
        <v>48925</v>
      </c>
      <c r="W9" s="13"/>
      <c r="X9" s="13"/>
      <c r="Y9" s="13"/>
      <c r="Z9" s="13"/>
      <c r="AA9" s="14">
        <f t="shared" si="3"/>
        <v>0</v>
      </c>
      <c r="AB9" s="37">
        <f t="shared" si="9"/>
        <v>702846</v>
      </c>
      <c r="AC9" s="37">
        <f t="shared" si="5"/>
        <v>527134</v>
      </c>
      <c r="AD9" s="47">
        <f t="shared" si="6"/>
        <v>175712</v>
      </c>
      <c r="AE9" s="15"/>
      <c r="AF9" s="15"/>
      <c r="AG9" s="15"/>
      <c r="AH9" s="15"/>
      <c r="AI9" s="15"/>
      <c r="AJ9" s="15"/>
      <c r="AK9" s="16"/>
      <c r="AL9" s="16"/>
      <c r="AM9" s="16"/>
      <c r="AN9" s="16"/>
      <c r="AO9" s="16"/>
      <c r="AP9" s="16"/>
    </row>
    <row r="10" spans="1:42" s="21" customFormat="1" ht="24.95" customHeight="1" x14ac:dyDescent="0.2">
      <c r="A10" s="18" t="s">
        <v>6</v>
      </c>
      <c r="B10" s="13">
        <v>207000</v>
      </c>
      <c r="C10" s="13">
        <v>155250</v>
      </c>
      <c r="D10" s="24">
        <f t="shared" si="7"/>
        <v>51750</v>
      </c>
      <c r="E10" s="13">
        <v>68111</v>
      </c>
      <c r="F10" s="13">
        <v>51083</v>
      </c>
      <c r="G10" s="13">
        <v>31448</v>
      </c>
      <c r="H10" s="13">
        <v>23586</v>
      </c>
      <c r="I10" s="24">
        <f t="shared" si="0"/>
        <v>24890</v>
      </c>
      <c r="J10" s="13">
        <v>186300</v>
      </c>
      <c r="K10" s="13">
        <v>139725</v>
      </c>
      <c r="L10" s="24">
        <f t="shared" si="8"/>
        <v>46575</v>
      </c>
      <c r="M10" s="13"/>
      <c r="N10" s="13"/>
      <c r="O10" s="28"/>
      <c r="P10" s="28"/>
      <c r="Q10" s="24">
        <f t="shared" si="1"/>
        <v>0</v>
      </c>
      <c r="R10" s="13">
        <v>190189</v>
      </c>
      <c r="S10" s="13">
        <v>142642</v>
      </c>
      <c r="T10" s="28"/>
      <c r="U10" s="28"/>
      <c r="V10" s="24">
        <f t="shared" si="2"/>
        <v>47547</v>
      </c>
      <c r="W10" s="13"/>
      <c r="X10" s="13"/>
      <c r="Y10" s="13"/>
      <c r="Z10" s="13"/>
      <c r="AA10" s="14">
        <f t="shared" si="3"/>
        <v>0</v>
      </c>
      <c r="AB10" s="37">
        <f t="shared" si="9"/>
        <v>683048</v>
      </c>
      <c r="AC10" s="37">
        <f t="shared" si="5"/>
        <v>512286</v>
      </c>
      <c r="AD10" s="47">
        <f t="shared" si="6"/>
        <v>170762</v>
      </c>
      <c r="AE10" s="19"/>
      <c r="AF10" s="19"/>
      <c r="AG10" s="19"/>
      <c r="AH10" s="19"/>
      <c r="AI10" s="19"/>
      <c r="AJ10" s="19"/>
      <c r="AK10" s="20"/>
      <c r="AL10" s="20"/>
      <c r="AM10" s="20"/>
      <c r="AN10" s="20"/>
      <c r="AO10" s="20"/>
      <c r="AP10" s="20"/>
    </row>
    <row r="11" spans="1:42" s="21" customFormat="1" ht="24.95" customHeight="1" thickBot="1" x14ac:dyDescent="0.25">
      <c r="A11" s="25" t="s">
        <v>37</v>
      </c>
      <c r="B11" s="30">
        <v>151000</v>
      </c>
      <c r="C11" s="30">
        <v>113250</v>
      </c>
      <c r="D11" s="26">
        <f t="shared" si="7"/>
        <v>37750</v>
      </c>
      <c r="E11" s="30">
        <v>49685</v>
      </c>
      <c r="F11" s="30">
        <v>37265</v>
      </c>
      <c r="G11" s="30">
        <v>22941</v>
      </c>
      <c r="H11" s="30">
        <v>17207</v>
      </c>
      <c r="I11" s="26">
        <f t="shared" si="0"/>
        <v>18154</v>
      </c>
      <c r="J11" s="30">
        <v>0</v>
      </c>
      <c r="K11" s="30"/>
      <c r="L11" s="26">
        <f t="shared" si="8"/>
        <v>0</v>
      </c>
      <c r="M11" s="30">
        <v>90000</v>
      </c>
      <c r="N11" s="30">
        <v>90000</v>
      </c>
      <c r="O11" s="30"/>
      <c r="P11" s="30"/>
      <c r="Q11" s="26">
        <f t="shared" si="1"/>
        <v>0</v>
      </c>
      <c r="R11" s="30">
        <v>138736</v>
      </c>
      <c r="S11" s="30">
        <f>34684+69368</f>
        <v>104052</v>
      </c>
      <c r="T11" s="30"/>
      <c r="U11" s="30"/>
      <c r="V11" s="26">
        <f t="shared" si="2"/>
        <v>34684</v>
      </c>
      <c r="W11" s="30"/>
      <c r="X11" s="30"/>
      <c r="Y11" s="30"/>
      <c r="Z11" s="30"/>
      <c r="AA11" s="26">
        <f t="shared" si="3"/>
        <v>0</v>
      </c>
      <c r="AB11" s="38">
        <f t="shared" si="9"/>
        <v>452362</v>
      </c>
      <c r="AC11" s="38">
        <f t="shared" si="5"/>
        <v>361774</v>
      </c>
      <c r="AD11" s="48">
        <f t="shared" si="6"/>
        <v>90588</v>
      </c>
      <c r="AE11" s="19"/>
      <c r="AF11" s="19"/>
      <c r="AG11" s="19"/>
      <c r="AH11" s="19"/>
      <c r="AI11" s="19"/>
      <c r="AJ11" s="19"/>
      <c r="AK11" s="20"/>
      <c r="AL11" s="20"/>
      <c r="AM11" s="20"/>
      <c r="AN11" s="20"/>
      <c r="AO11" s="20"/>
      <c r="AP11" s="20"/>
    </row>
    <row r="12" spans="1:42" s="21" customFormat="1" ht="24.95" customHeight="1" x14ac:dyDescent="0.2">
      <c r="A12" s="31" t="s">
        <v>7</v>
      </c>
      <c r="B12" s="104">
        <v>1175500</v>
      </c>
      <c r="C12" s="104">
        <v>881625</v>
      </c>
      <c r="D12" s="24">
        <f t="shared" si="7"/>
        <v>293875</v>
      </c>
      <c r="E12" s="104">
        <v>386787</v>
      </c>
      <c r="F12" s="104">
        <v>290090</v>
      </c>
      <c r="G12" s="104">
        <v>178589</v>
      </c>
      <c r="H12" s="104">
        <v>133942</v>
      </c>
      <c r="I12" s="24">
        <f t="shared" si="0"/>
        <v>141344</v>
      </c>
      <c r="J12" s="104">
        <v>1057950</v>
      </c>
      <c r="K12" s="104">
        <v>793463</v>
      </c>
      <c r="L12" s="24">
        <f t="shared" si="8"/>
        <v>264487</v>
      </c>
      <c r="M12" s="104">
        <v>2810941</v>
      </c>
      <c r="N12" s="104">
        <v>2108206</v>
      </c>
      <c r="O12" s="28"/>
      <c r="P12" s="28"/>
      <c r="Q12" s="24">
        <f t="shared" si="1"/>
        <v>702735</v>
      </c>
      <c r="R12" s="104">
        <v>3800939</v>
      </c>
      <c r="S12" s="104">
        <v>2850704</v>
      </c>
      <c r="T12" s="28"/>
      <c r="U12" s="28"/>
      <c r="V12" s="24">
        <f t="shared" si="2"/>
        <v>950235</v>
      </c>
      <c r="W12" s="104"/>
      <c r="X12" s="104"/>
      <c r="Y12" s="104"/>
      <c r="Z12" s="104"/>
      <c r="AA12" s="32">
        <f t="shared" si="3"/>
        <v>0</v>
      </c>
      <c r="AB12" s="39">
        <f t="shared" si="9"/>
        <v>9410706</v>
      </c>
      <c r="AC12" s="39">
        <f t="shared" si="5"/>
        <v>7058030</v>
      </c>
      <c r="AD12" s="47">
        <f t="shared" si="6"/>
        <v>2352676</v>
      </c>
      <c r="AE12" s="19"/>
      <c r="AF12" s="19"/>
      <c r="AG12" s="19"/>
      <c r="AH12" s="19"/>
      <c r="AI12" s="19"/>
      <c r="AJ12" s="19"/>
      <c r="AK12" s="20"/>
      <c r="AL12" s="20"/>
      <c r="AM12" s="20"/>
      <c r="AN12" s="20"/>
      <c r="AO12" s="20"/>
      <c r="AP12" s="20"/>
    </row>
    <row r="13" spans="1:42" s="21" customFormat="1" ht="24.95" customHeight="1" thickBot="1" x14ac:dyDescent="0.25">
      <c r="A13" s="25" t="s">
        <v>10</v>
      </c>
      <c r="B13" s="30">
        <v>79000</v>
      </c>
      <c r="C13" s="30">
        <v>59250</v>
      </c>
      <c r="D13" s="26">
        <f t="shared" si="7"/>
        <v>19750</v>
      </c>
      <c r="E13" s="30">
        <v>25994</v>
      </c>
      <c r="F13" s="30">
        <v>19496</v>
      </c>
      <c r="G13" s="30">
        <v>12002</v>
      </c>
      <c r="H13" s="30">
        <v>9002</v>
      </c>
      <c r="I13" s="26">
        <f t="shared" si="0"/>
        <v>9498</v>
      </c>
      <c r="J13" s="30">
        <v>71100</v>
      </c>
      <c r="K13" s="30">
        <v>53325</v>
      </c>
      <c r="L13" s="26">
        <f t="shared" si="8"/>
        <v>17775</v>
      </c>
      <c r="M13" s="30">
        <v>27770</v>
      </c>
      <c r="N13" s="30">
        <v>27770</v>
      </c>
      <c r="O13" s="30"/>
      <c r="P13" s="30"/>
      <c r="Q13" s="26">
        <f t="shared" si="1"/>
        <v>0</v>
      </c>
      <c r="R13" s="30">
        <v>255444</v>
      </c>
      <c r="S13" s="30">
        <v>191583</v>
      </c>
      <c r="T13" s="30"/>
      <c r="U13" s="30"/>
      <c r="V13" s="26">
        <f t="shared" si="2"/>
        <v>63861</v>
      </c>
      <c r="W13" s="30"/>
      <c r="X13" s="30"/>
      <c r="Y13" s="30"/>
      <c r="Z13" s="30"/>
      <c r="AA13" s="26">
        <f t="shared" si="3"/>
        <v>0</v>
      </c>
      <c r="AB13" s="38">
        <f t="shared" si="9"/>
        <v>471310</v>
      </c>
      <c r="AC13" s="38">
        <f t="shared" si="5"/>
        <v>360426</v>
      </c>
      <c r="AD13" s="48">
        <f t="shared" si="6"/>
        <v>110884</v>
      </c>
      <c r="AE13" s="19"/>
      <c r="AF13" s="19"/>
      <c r="AG13" s="19"/>
      <c r="AH13" s="19"/>
      <c r="AI13" s="19"/>
      <c r="AJ13" s="19"/>
      <c r="AK13" s="20"/>
      <c r="AL13" s="20"/>
      <c r="AM13" s="20"/>
      <c r="AN13" s="20"/>
      <c r="AO13" s="20"/>
      <c r="AP13" s="20"/>
    </row>
    <row r="14" spans="1:42" s="21" customFormat="1" ht="24.95" customHeight="1" x14ac:dyDescent="0.2">
      <c r="A14" s="23" t="s">
        <v>8</v>
      </c>
      <c r="B14" s="28">
        <v>380500</v>
      </c>
      <c r="C14" s="28">
        <v>285375</v>
      </c>
      <c r="D14" s="24">
        <f t="shared" si="7"/>
        <v>95125</v>
      </c>
      <c r="E14" s="28">
        <v>125200</v>
      </c>
      <c r="F14" s="28">
        <v>93900</v>
      </c>
      <c r="G14" s="28">
        <v>57808</v>
      </c>
      <c r="H14" s="28">
        <v>43356</v>
      </c>
      <c r="I14" s="24">
        <f t="shared" si="0"/>
        <v>45752</v>
      </c>
      <c r="J14" s="28">
        <v>342450</v>
      </c>
      <c r="K14" s="28">
        <v>256838</v>
      </c>
      <c r="L14" s="24">
        <f t="shared" si="8"/>
        <v>85612</v>
      </c>
      <c r="M14" s="28">
        <v>204579</v>
      </c>
      <c r="N14" s="28">
        <v>153434</v>
      </c>
      <c r="O14" s="28">
        <v>140000</v>
      </c>
      <c r="P14" s="28">
        <v>105000</v>
      </c>
      <c r="Q14" s="24">
        <f t="shared" si="1"/>
        <v>86145</v>
      </c>
      <c r="R14" s="28">
        <v>39922</v>
      </c>
      <c r="S14" s="28">
        <v>29942</v>
      </c>
      <c r="T14" s="28"/>
      <c r="U14" s="28"/>
      <c r="V14" s="24">
        <f t="shared" si="2"/>
        <v>9980</v>
      </c>
      <c r="W14" s="28"/>
      <c r="X14" s="28"/>
      <c r="Y14" s="28"/>
      <c r="Z14" s="28"/>
      <c r="AA14" s="24">
        <f t="shared" si="3"/>
        <v>0</v>
      </c>
      <c r="AB14" s="39">
        <f t="shared" si="9"/>
        <v>1290459</v>
      </c>
      <c r="AC14" s="39">
        <f t="shared" si="5"/>
        <v>967845</v>
      </c>
      <c r="AD14" s="47">
        <f t="shared" si="6"/>
        <v>322614</v>
      </c>
      <c r="AE14" s="19"/>
      <c r="AF14" s="19"/>
      <c r="AG14" s="19"/>
      <c r="AH14" s="19"/>
      <c r="AI14" s="19"/>
      <c r="AJ14" s="19"/>
      <c r="AK14" s="20"/>
      <c r="AL14" s="20"/>
      <c r="AM14" s="20"/>
      <c r="AN14" s="20"/>
      <c r="AO14" s="20"/>
      <c r="AP14" s="20"/>
    </row>
    <row r="15" spans="1:42" s="21" customFormat="1" ht="24.95" customHeight="1" x14ac:dyDescent="0.2">
      <c r="A15" s="18" t="s">
        <v>11</v>
      </c>
      <c r="B15" s="13">
        <v>110500</v>
      </c>
      <c r="C15" s="13">
        <v>82875</v>
      </c>
      <c r="D15" s="24">
        <f t="shared" si="7"/>
        <v>27625</v>
      </c>
      <c r="E15" s="13">
        <v>36359</v>
      </c>
      <c r="F15" s="13">
        <v>27269</v>
      </c>
      <c r="G15" s="13">
        <v>16788</v>
      </c>
      <c r="H15" s="13">
        <v>12591</v>
      </c>
      <c r="I15" s="24">
        <f t="shared" si="0"/>
        <v>13287</v>
      </c>
      <c r="J15" s="13">
        <v>99450</v>
      </c>
      <c r="K15" s="13">
        <v>74588</v>
      </c>
      <c r="L15" s="24">
        <f t="shared" si="8"/>
        <v>24862</v>
      </c>
      <c r="M15" s="13"/>
      <c r="N15" s="13"/>
      <c r="O15" s="28"/>
      <c r="P15" s="28"/>
      <c r="Q15" s="24">
        <f t="shared" si="1"/>
        <v>0</v>
      </c>
      <c r="R15" s="13">
        <v>11594</v>
      </c>
      <c r="S15" s="13">
        <v>8696</v>
      </c>
      <c r="T15" s="28"/>
      <c r="U15" s="28"/>
      <c r="V15" s="24">
        <f t="shared" si="2"/>
        <v>2898</v>
      </c>
      <c r="W15" s="13"/>
      <c r="X15" s="13"/>
      <c r="Y15" s="13"/>
      <c r="Z15" s="13"/>
      <c r="AA15" s="14">
        <f t="shared" si="3"/>
        <v>0</v>
      </c>
      <c r="AB15" s="37">
        <f t="shared" si="9"/>
        <v>274691</v>
      </c>
      <c r="AC15" s="37">
        <f t="shared" si="5"/>
        <v>206019</v>
      </c>
      <c r="AD15" s="47">
        <f t="shared" si="6"/>
        <v>68672</v>
      </c>
      <c r="AE15" s="19"/>
      <c r="AF15" s="19"/>
      <c r="AG15" s="19"/>
      <c r="AH15" s="19"/>
      <c r="AI15" s="19"/>
      <c r="AJ15" s="19"/>
      <c r="AK15" s="20"/>
      <c r="AL15" s="20"/>
      <c r="AM15" s="20"/>
      <c r="AN15" s="20"/>
      <c r="AO15" s="20"/>
      <c r="AP15" s="20"/>
    </row>
    <row r="16" spans="1:42" s="21" customFormat="1" ht="24.95" customHeight="1" x14ac:dyDescent="0.2">
      <c r="A16" s="18" t="s">
        <v>12</v>
      </c>
      <c r="B16" s="13">
        <v>619000</v>
      </c>
      <c r="C16" s="13">
        <v>464250</v>
      </c>
      <c r="D16" s="24">
        <f t="shared" si="7"/>
        <v>154750</v>
      </c>
      <c r="E16" s="13">
        <v>203676</v>
      </c>
      <c r="F16" s="13">
        <v>152757</v>
      </c>
      <c r="G16" s="13">
        <v>94042</v>
      </c>
      <c r="H16" s="13">
        <v>70532</v>
      </c>
      <c r="I16" s="24">
        <f t="shared" si="0"/>
        <v>74429</v>
      </c>
      <c r="J16" s="13">
        <v>0</v>
      </c>
      <c r="K16" s="13"/>
      <c r="L16" s="24">
        <f t="shared" si="8"/>
        <v>0</v>
      </c>
      <c r="M16" s="13"/>
      <c r="N16" s="13"/>
      <c r="O16" s="28"/>
      <c r="P16" s="28"/>
      <c r="Q16" s="24">
        <f t="shared" si="1"/>
        <v>0</v>
      </c>
      <c r="R16" s="13">
        <v>64945</v>
      </c>
      <c r="S16" s="13">
        <f>16236+32473</f>
        <v>48709</v>
      </c>
      <c r="T16" s="28"/>
      <c r="U16" s="28"/>
      <c r="V16" s="24">
        <f t="shared" si="2"/>
        <v>16236</v>
      </c>
      <c r="W16" s="13"/>
      <c r="X16" s="13"/>
      <c r="Y16" s="13"/>
      <c r="Z16" s="13"/>
      <c r="AA16" s="14">
        <f t="shared" si="3"/>
        <v>0</v>
      </c>
      <c r="AB16" s="37">
        <f t="shared" si="9"/>
        <v>981663</v>
      </c>
      <c r="AC16" s="37">
        <f t="shared" si="5"/>
        <v>736248</v>
      </c>
      <c r="AD16" s="47">
        <f t="shared" si="6"/>
        <v>245415</v>
      </c>
      <c r="AE16" s="19"/>
      <c r="AF16" s="19"/>
      <c r="AG16" s="19"/>
      <c r="AH16" s="19"/>
      <c r="AI16" s="19"/>
      <c r="AJ16" s="19"/>
      <c r="AK16" s="20"/>
      <c r="AL16" s="20"/>
      <c r="AM16" s="20"/>
      <c r="AN16" s="20"/>
      <c r="AO16" s="20"/>
      <c r="AP16" s="20"/>
    </row>
    <row r="17" spans="1:42" s="21" customFormat="1" ht="24.95" customHeight="1" x14ac:dyDescent="0.2">
      <c r="A17" s="18" t="s">
        <v>13</v>
      </c>
      <c r="B17" s="13">
        <v>378500</v>
      </c>
      <c r="C17" s="13">
        <v>283875</v>
      </c>
      <c r="D17" s="24">
        <f t="shared" si="7"/>
        <v>94625</v>
      </c>
      <c r="E17" s="13">
        <v>124542</v>
      </c>
      <c r="F17" s="13">
        <v>93407</v>
      </c>
      <c r="G17" s="13">
        <v>57504</v>
      </c>
      <c r="H17" s="13">
        <v>43128</v>
      </c>
      <c r="I17" s="24">
        <f t="shared" si="0"/>
        <v>45511</v>
      </c>
      <c r="J17" s="13">
        <v>0</v>
      </c>
      <c r="K17" s="13"/>
      <c r="L17" s="24">
        <f t="shared" si="8"/>
        <v>0</v>
      </c>
      <c r="M17" s="13">
        <v>3561723</v>
      </c>
      <c r="N17" s="13">
        <v>2671292</v>
      </c>
      <c r="O17" s="28">
        <v>140000</v>
      </c>
      <c r="P17" s="28">
        <v>105000</v>
      </c>
      <c r="Q17" s="24">
        <f t="shared" si="1"/>
        <v>925431</v>
      </c>
      <c r="R17" s="13">
        <v>39712</v>
      </c>
      <c r="S17" s="13">
        <v>29784</v>
      </c>
      <c r="T17" s="28"/>
      <c r="U17" s="28"/>
      <c r="V17" s="24">
        <f t="shared" si="2"/>
        <v>9928</v>
      </c>
      <c r="W17" s="13"/>
      <c r="X17" s="13"/>
      <c r="Y17" s="13"/>
      <c r="Z17" s="13"/>
      <c r="AA17" s="14">
        <f t="shared" si="3"/>
        <v>0</v>
      </c>
      <c r="AB17" s="37">
        <f t="shared" si="9"/>
        <v>4301981</v>
      </c>
      <c r="AC17" s="37">
        <f t="shared" si="5"/>
        <v>3226486</v>
      </c>
      <c r="AD17" s="47">
        <f t="shared" si="6"/>
        <v>1075495</v>
      </c>
      <c r="AE17" s="19"/>
      <c r="AF17" s="19"/>
      <c r="AG17" s="19"/>
      <c r="AH17" s="19"/>
      <c r="AI17" s="19"/>
      <c r="AJ17" s="19"/>
      <c r="AK17" s="20"/>
      <c r="AL17" s="20"/>
      <c r="AM17" s="20"/>
      <c r="AN17" s="20"/>
      <c r="AO17" s="20"/>
      <c r="AP17" s="20"/>
    </row>
    <row r="18" spans="1:42" s="21" customFormat="1" ht="24.95" customHeight="1" x14ac:dyDescent="0.2">
      <c r="A18" s="18" t="s">
        <v>14</v>
      </c>
      <c r="B18" s="13">
        <v>66000</v>
      </c>
      <c r="C18" s="13">
        <v>49500</v>
      </c>
      <c r="D18" s="24">
        <f t="shared" si="7"/>
        <v>16500</v>
      </c>
      <c r="E18" s="13">
        <v>21717</v>
      </c>
      <c r="F18" s="13">
        <v>16288</v>
      </c>
      <c r="G18" s="13">
        <v>10027</v>
      </c>
      <c r="H18" s="13">
        <v>7520</v>
      </c>
      <c r="I18" s="24">
        <f t="shared" si="0"/>
        <v>7936</v>
      </c>
      <c r="J18" s="13">
        <v>0</v>
      </c>
      <c r="K18" s="13"/>
      <c r="L18" s="24">
        <f t="shared" si="8"/>
        <v>0</v>
      </c>
      <c r="M18" s="13"/>
      <c r="N18" s="13"/>
      <c r="O18" s="28"/>
      <c r="P18" s="28"/>
      <c r="Q18" s="24">
        <f t="shared" si="1"/>
        <v>0</v>
      </c>
      <c r="R18" s="13">
        <v>6924</v>
      </c>
      <c r="S18" s="13">
        <f>1154+4039</f>
        <v>5193</v>
      </c>
      <c r="T18" s="28"/>
      <c r="U18" s="28"/>
      <c r="V18" s="24">
        <f t="shared" si="2"/>
        <v>1731</v>
      </c>
      <c r="W18" s="13"/>
      <c r="X18" s="13"/>
      <c r="Y18" s="13"/>
      <c r="Z18" s="13"/>
      <c r="AA18" s="14">
        <f t="shared" si="3"/>
        <v>0</v>
      </c>
      <c r="AB18" s="37">
        <f t="shared" si="9"/>
        <v>104668</v>
      </c>
      <c r="AC18" s="37">
        <f t="shared" si="5"/>
        <v>78501</v>
      </c>
      <c r="AD18" s="47">
        <f t="shared" si="6"/>
        <v>26167</v>
      </c>
      <c r="AE18" s="19"/>
      <c r="AF18" s="19"/>
      <c r="AG18" s="19"/>
      <c r="AH18" s="19"/>
      <c r="AI18" s="19"/>
      <c r="AJ18" s="19"/>
      <c r="AK18" s="20"/>
      <c r="AL18" s="20"/>
      <c r="AM18" s="20"/>
      <c r="AN18" s="20"/>
      <c r="AO18" s="20"/>
      <c r="AP18" s="20"/>
    </row>
    <row r="19" spans="1:42" s="21" customFormat="1" ht="24.95" customHeight="1" x14ac:dyDescent="0.2">
      <c r="A19" s="18" t="s">
        <v>20</v>
      </c>
      <c r="B19" s="13">
        <v>80000</v>
      </c>
      <c r="C19" s="13">
        <f>46667+13333</f>
        <v>60000</v>
      </c>
      <c r="D19" s="24">
        <f t="shared" si="7"/>
        <v>20000</v>
      </c>
      <c r="E19" s="13">
        <v>26323</v>
      </c>
      <c r="F19" s="13">
        <f>4387+15355</f>
        <v>19742</v>
      </c>
      <c r="G19" s="13">
        <v>12154</v>
      </c>
      <c r="H19" s="13">
        <f>7090+2026</f>
        <v>9116</v>
      </c>
      <c r="I19" s="24">
        <f>E19-H19+G19-F19</f>
        <v>9619</v>
      </c>
      <c r="J19" s="13">
        <v>0</v>
      </c>
      <c r="K19" s="13"/>
      <c r="L19" s="24">
        <f t="shared" si="8"/>
        <v>0</v>
      </c>
      <c r="M19" s="13">
        <v>23708</v>
      </c>
      <c r="N19" s="13">
        <v>23708</v>
      </c>
      <c r="O19" s="28">
        <v>70000</v>
      </c>
      <c r="P19" s="28">
        <v>52500</v>
      </c>
      <c r="Q19" s="24">
        <f t="shared" si="1"/>
        <v>17500</v>
      </c>
      <c r="R19" s="13">
        <v>8393</v>
      </c>
      <c r="S19" s="13">
        <f>4196+2099</f>
        <v>6295</v>
      </c>
      <c r="T19" s="28"/>
      <c r="U19" s="28"/>
      <c r="V19" s="24">
        <f t="shared" si="2"/>
        <v>2098</v>
      </c>
      <c r="W19" s="13"/>
      <c r="X19" s="13"/>
      <c r="Y19" s="13"/>
      <c r="Z19" s="13"/>
      <c r="AA19" s="14">
        <f t="shared" si="3"/>
        <v>0</v>
      </c>
      <c r="AB19" s="37">
        <f t="shared" si="9"/>
        <v>220578</v>
      </c>
      <c r="AC19" s="37">
        <f t="shared" si="5"/>
        <v>171361</v>
      </c>
      <c r="AD19" s="47">
        <f t="shared" si="6"/>
        <v>49217</v>
      </c>
      <c r="AE19" s="19"/>
      <c r="AF19" s="19"/>
      <c r="AG19" s="19"/>
      <c r="AH19" s="19"/>
      <c r="AI19" s="19"/>
      <c r="AJ19" s="19"/>
      <c r="AK19" s="20"/>
      <c r="AL19" s="20"/>
      <c r="AM19" s="20"/>
      <c r="AN19" s="20"/>
      <c r="AO19" s="20"/>
      <c r="AP19" s="20"/>
    </row>
    <row r="20" spans="1:42" s="21" customFormat="1" ht="24.95" customHeight="1" x14ac:dyDescent="0.2">
      <c r="A20" s="18" t="s">
        <v>15</v>
      </c>
      <c r="B20" s="13">
        <v>19500</v>
      </c>
      <c r="C20" s="13">
        <v>14625</v>
      </c>
      <c r="D20" s="24">
        <f t="shared" si="7"/>
        <v>4875</v>
      </c>
      <c r="E20" s="13">
        <v>6416</v>
      </c>
      <c r="F20" s="13">
        <v>4812</v>
      </c>
      <c r="G20" s="13">
        <v>2963</v>
      </c>
      <c r="H20" s="13">
        <v>2222</v>
      </c>
      <c r="I20" s="24">
        <f t="shared" si="0"/>
        <v>2345</v>
      </c>
      <c r="J20" s="13">
        <v>0</v>
      </c>
      <c r="K20" s="13"/>
      <c r="L20" s="24">
        <f t="shared" si="8"/>
        <v>0</v>
      </c>
      <c r="M20" s="13"/>
      <c r="N20" s="13"/>
      <c r="O20" s="28"/>
      <c r="P20" s="28"/>
      <c r="Q20" s="24">
        <f t="shared" si="1"/>
        <v>0</v>
      </c>
      <c r="R20" s="13">
        <v>2046</v>
      </c>
      <c r="S20" s="13">
        <v>1535</v>
      </c>
      <c r="T20" s="28"/>
      <c r="U20" s="28"/>
      <c r="V20" s="24">
        <f t="shared" si="2"/>
        <v>511</v>
      </c>
      <c r="W20" s="13"/>
      <c r="X20" s="13"/>
      <c r="Y20" s="13"/>
      <c r="Z20" s="13"/>
      <c r="AA20" s="14">
        <f t="shared" si="3"/>
        <v>0</v>
      </c>
      <c r="AB20" s="37">
        <f t="shared" si="9"/>
        <v>30925</v>
      </c>
      <c r="AC20" s="37">
        <f t="shared" si="5"/>
        <v>23194</v>
      </c>
      <c r="AD20" s="47">
        <f t="shared" si="6"/>
        <v>7731</v>
      </c>
      <c r="AE20" s="19"/>
      <c r="AF20" s="19"/>
      <c r="AG20" s="19"/>
      <c r="AH20" s="19"/>
      <c r="AI20" s="19"/>
      <c r="AJ20" s="19"/>
      <c r="AK20" s="20"/>
      <c r="AL20" s="20"/>
      <c r="AM20" s="20"/>
      <c r="AN20" s="20"/>
      <c r="AO20" s="20"/>
      <c r="AP20" s="20"/>
    </row>
    <row r="21" spans="1:42" s="21" customFormat="1" ht="24.95" customHeight="1" x14ac:dyDescent="0.2">
      <c r="A21" s="18" t="s">
        <v>16</v>
      </c>
      <c r="B21" s="13">
        <v>157000</v>
      </c>
      <c r="C21" s="13">
        <v>117750</v>
      </c>
      <c r="D21" s="24">
        <f t="shared" si="7"/>
        <v>39250</v>
      </c>
      <c r="E21" s="13">
        <v>51659</v>
      </c>
      <c r="F21" s="13">
        <v>38744</v>
      </c>
      <c r="G21" s="13">
        <v>23852</v>
      </c>
      <c r="H21" s="13">
        <v>17889</v>
      </c>
      <c r="I21" s="24">
        <f t="shared" si="0"/>
        <v>18878</v>
      </c>
      <c r="J21" s="13">
        <v>141300</v>
      </c>
      <c r="K21" s="13">
        <v>105975</v>
      </c>
      <c r="L21" s="24">
        <f t="shared" si="8"/>
        <v>35325</v>
      </c>
      <c r="M21" s="13"/>
      <c r="N21" s="13"/>
      <c r="O21" s="28">
        <v>70000</v>
      </c>
      <c r="P21" s="28">
        <v>52500</v>
      </c>
      <c r="Q21" s="24">
        <f t="shared" si="1"/>
        <v>17500</v>
      </c>
      <c r="R21" s="13">
        <v>16472</v>
      </c>
      <c r="S21" s="13">
        <v>12354</v>
      </c>
      <c r="T21" s="28"/>
      <c r="U21" s="28"/>
      <c r="V21" s="24">
        <f t="shared" si="2"/>
        <v>4118</v>
      </c>
      <c r="W21" s="13"/>
      <c r="X21" s="13"/>
      <c r="Y21" s="13"/>
      <c r="Z21" s="13"/>
      <c r="AA21" s="14">
        <f t="shared" si="3"/>
        <v>0</v>
      </c>
      <c r="AB21" s="37">
        <f t="shared" si="9"/>
        <v>460283</v>
      </c>
      <c r="AC21" s="37">
        <f t="shared" si="5"/>
        <v>345212</v>
      </c>
      <c r="AD21" s="47">
        <f t="shared" si="6"/>
        <v>115071</v>
      </c>
      <c r="AE21" s="19"/>
      <c r="AF21" s="19"/>
      <c r="AG21" s="19"/>
      <c r="AH21" s="19"/>
      <c r="AI21" s="19"/>
      <c r="AJ21" s="19"/>
      <c r="AK21" s="20"/>
      <c r="AL21" s="20"/>
      <c r="AM21" s="20"/>
      <c r="AN21" s="20"/>
      <c r="AO21" s="20"/>
      <c r="AP21" s="20"/>
    </row>
    <row r="22" spans="1:42" s="21" customFormat="1" ht="24.95" customHeight="1" x14ac:dyDescent="0.2">
      <c r="A22" s="18" t="s">
        <v>9</v>
      </c>
      <c r="B22" s="13">
        <v>166500</v>
      </c>
      <c r="C22" s="13">
        <v>124875</v>
      </c>
      <c r="D22" s="24">
        <f t="shared" si="7"/>
        <v>41625</v>
      </c>
      <c r="E22" s="13">
        <v>54785</v>
      </c>
      <c r="F22" s="13">
        <v>41089</v>
      </c>
      <c r="G22" s="13">
        <v>25296</v>
      </c>
      <c r="H22" s="13">
        <v>18972</v>
      </c>
      <c r="I22" s="24">
        <f t="shared" si="0"/>
        <v>20020</v>
      </c>
      <c r="J22" s="13">
        <v>149850</v>
      </c>
      <c r="K22" s="13">
        <v>112388</v>
      </c>
      <c r="L22" s="24">
        <f t="shared" si="8"/>
        <v>37462</v>
      </c>
      <c r="M22" s="13"/>
      <c r="N22" s="13"/>
      <c r="O22" s="28"/>
      <c r="P22" s="28"/>
      <c r="Q22" s="24">
        <f t="shared" si="1"/>
        <v>0</v>
      </c>
      <c r="R22" s="13">
        <v>17469</v>
      </c>
      <c r="S22" s="13">
        <v>13102</v>
      </c>
      <c r="T22" s="28"/>
      <c r="U22" s="28"/>
      <c r="V22" s="24">
        <f t="shared" si="2"/>
        <v>4367</v>
      </c>
      <c r="W22" s="13"/>
      <c r="X22" s="13"/>
      <c r="Y22" s="13"/>
      <c r="Z22" s="13"/>
      <c r="AA22" s="14">
        <f t="shared" si="3"/>
        <v>0</v>
      </c>
      <c r="AB22" s="37">
        <f t="shared" si="9"/>
        <v>413900</v>
      </c>
      <c r="AC22" s="37">
        <f t="shared" si="5"/>
        <v>310426</v>
      </c>
      <c r="AD22" s="47">
        <f t="shared" si="6"/>
        <v>103474</v>
      </c>
      <c r="AE22" s="19"/>
      <c r="AF22" s="19"/>
      <c r="AG22" s="19"/>
      <c r="AH22" s="19"/>
      <c r="AI22" s="19"/>
      <c r="AJ22" s="19"/>
      <c r="AK22" s="20"/>
      <c r="AL22" s="20"/>
      <c r="AM22" s="20"/>
      <c r="AN22" s="20"/>
      <c r="AO22" s="20"/>
      <c r="AP22" s="20"/>
    </row>
    <row r="23" spans="1:42" s="21" customFormat="1" ht="24.95" customHeight="1" thickBot="1" x14ac:dyDescent="0.25">
      <c r="A23" s="25" t="s">
        <v>38</v>
      </c>
      <c r="B23" s="30">
        <v>367000</v>
      </c>
      <c r="C23" s="30">
        <v>275250</v>
      </c>
      <c r="D23" s="26">
        <f t="shared" si="7"/>
        <v>91750</v>
      </c>
      <c r="E23" s="30">
        <v>120758</v>
      </c>
      <c r="F23" s="30">
        <v>90569</v>
      </c>
      <c r="G23" s="30">
        <v>55757</v>
      </c>
      <c r="H23" s="30">
        <v>41818</v>
      </c>
      <c r="I23" s="26">
        <f t="shared" si="0"/>
        <v>44128</v>
      </c>
      <c r="J23" s="30"/>
      <c r="K23" s="30"/>
      <c r="L23" s="26">
        <f t="shared" si="8"/>
        <v>0</v>
      </c>
      <c r="M23" s="30"/>
      <c r="N23" s="30"/>
      <c r="O23" s="30"/>
      <c r="P23" s="30"/>
      <c r="Q23" s="26">
        <f t="shared" si="1"/>
        <v>0</v>
      </c>
      <c r="R23" s="30">
        <v>38505</v>
      </c>
      <c r="S23" s="30">
        <v>28879</v>
      </c>
      <c r="T23" s="30"/>
      <c r="U23" s="30"/>
      <c r="V23" s="26">
        <f t="shared" si="2"/>
        <v>9626</v>
      </c>
      <c r="W23" s="30"/>
      <c r="X23" s="30"/>
      <c r="Y23" s="30"/>
      <c r="Z23" s="30"/>
      <c r="AA23" s="26">
        <f t="shared" si="3"/>
        <v>0</v>
      </c>
      <c r="AB23" s="38">
        <f t="shared" si="9"/>
        <v>582020</v>
      </c>
      <c r="AC23" s="38">
        <f t="shared" si="5"/>
        <v>436516</v>
      </c>
      <c r="AD23" s="48">
        <f t="shared" si="6"/>
        <v>145504</v>
      </c>
      <c r="AE23" s="19"/>
      <c r="AF23" s="19"/>
      <c r="AG23" s="19"/>
      <c r="AH23" s="19"/>
      <c r="AI23" s="19"/>
      <c r="AJ23" s="19"/>
      <c r="AK23" s="20"/>
      <c r="AL23" s="20"/>
      <c r="AM23" s="20"/>
      <c r="AN23" s="20"/>
      <c r="AO23" s="20"/>
      <c r="AP23" s="20"/>
    </row>
    <row r="24" spans="1:42" s="17" customFormat="1" ht="24.95" customHeight="1" x14ac:dyDescent="0.2">
      <c r="A24" s="27" t="s">
        <v>0</v>
      </c>
      <c r="B24" s="28">
        <v>1705000</v>
      </c>
      <c r="C24" s="28">
        <v>1278750</v>
      </c>
      <c r="D24" s="24">
        <f>B24-C24</f>
        <v>426250</v>
      </c>
      <c r="E24" s="28">
        <v>561013</v>
      </c>
      <c r="F24" s="28">
        <v>420760</v>
      </c>
      <c r="G24" s="28">
        <v>259033</v>
      </c>
      <c r="H24" s="28">
        <v>194275</v>
      </c>
      <c r="I24" s="24">
        <f t="shared" si="0"/>
        <v>205011</v>
      </c>
      <c r="J24" s="28">
        <v>1534500</v>
      </c>
      <c r="K24" s="28">
        <v>1150875</v>
      </c>
      <c r="L24" s="24">
        <f t="shared" si="8"/>
        <v>383625</v>
      </c>
      <c r="M24" s="28"/>
      <c r="N24" s="28"/>
      <c r="O24" s="28"/>
      <c r="P24" s="28"/>
      <c r="Q24" s="24">
        <f t="shared" si="1"/>
        <v>0</v>
      </c>
      <c r="R24" s="28">
        <v>3086953</v>
      </c>
      <c r="S24" s="28">
        <v>2315215</v>
      </c>
      <c r="T24" s="28"/>
      <c r="U24" s="28"/>
      <c r="V24" s="24">
        <f t="shared" si="2"/>
        <v>771738</v>
      </c>
      <c r="W24" s="28"/>
      <c r="X24" s="28"/>
      <c r="Y24" s="28"/>
      <c r="Z24" s="28"/>
      <c r="AA24" s="24">
        <f t="shared" si="3"/>
        <v>0</v>
      </c>
      <c r="AB24" s="39">
        <f>B24+E24+G24+J24+M24+R24+T24+W24+Y24+O24</f>
        <v>7146499</v>
      </c>
      <c r="AC24" s="39">
        <f t="shared" si="5"/>
        <v>5359875</v>
      </c>
      <c r="AD24" s="47">
        <f t="shared" si="6"/>
        <v>1786624</v>
      </c>
      <c r="AE24" s="15"/>
      <c r="AF24" s="15"/>
      <c r="AG24" s="15"/>
      <c r="AH24" s="15"/>
      <c r="AI24" s="15"/>
      <c r="AJ24" s="15"/>
      <c r="AK24" s="16"/>
      <c r="AL24" s="16"/>
      <c r="AM24" s="16"/>
      <c r="AN24" s="16"/>
      <c r="AO24" s="16"/>
      <c r="AP24" s="16"/>
    </row>
    <row r="25" spans="1:42" s="45" customFormat="1" ht="18.75" customHeight="1" x14ac:dyDescent="0.25">
      <c r="A25" s="40" t="s">
        <v>21</v>
      </c>
      <c r="B25" s="41">
        <f t="shared" ref="B25:T25" si="10">SUM(B4:B24)</f>
        <v>19686500</v>
      </c>
      <c r="C25" s="41">
        <f t="shared" si="10"/>
        <v>15918250</v>
      </c>
      <c r="D25" s="41">
        <f>SUM(D4:D24)</f>
        <v>3768250</v>
      </c>
      <c r="E25" s="41">
        <f t="shared" si="10"/>
        <v>6497390</v>
      </c>
      <c r="F25" s="41">
        <f t="shared" si="10"/>
        <v>5237743</v>
      </c>
      <c r="G25" s="41">
        <f t="shared" si="10"/>
        <v>3000000</v>
      </c>
      <c r="H25" s="41">
        <f t="shared" si="10"/>
        <v>2735650</v>
      </c>
      <c r="I25" s="41">
        <f t="shared" si="0"/>
        <v>1523997</v>
      </c>
      <c r="J25" s="41">
        <f t="shared" si="10"/>
        <v>16258950</v>
      </c>
      <c r="K25" s="41">
        <f t="shared" si="10"/>
        <v>13191749</v>
      </c>
      <c r="L25" s="41">
        <f t="shared" si="10"/>
        <v>3067201</v>
      </c>
      <c r="M25" s="42">
        <f t="shared" si="10"/>
        <v>42269983</v>
      </c>
      <c r="N25" s="42">
        <f t="shared" si="10"/>
        <v>34693328</v>
      </c>
      <c r="O25" s="42">
        <f t="shared" si="10"/>
        <v>750000</v>
      </c>
      <c r="P25" s="42">
        <f t="shared" si="10"/>
        <v>592500</v>
      </c>
      <c r="Q25" s="41">
        <f t="shared" si="1"/>
        <v>7734155</v>
      </c>
      <c r="R25" s="41">
        <f t="shared" si="10"/>
        <v>61492634</v>
      </c>
      <c r="S25" s="41">
        <f t="shared" si="10"/>
        <v>50511135</v>
      </c>
      <c r="T25" s="41">
        <f t="shared" si="10"/>
        <v>200000</v>
      </c>
      <c r="U25" s="41"/>
      <c r="V25" s="41">
        <f t="shared" si="2"/>
        <v>11181499</v>
      </c>
      <c r="W25" s="41">
        <f t="shared" ref="W25:Z25" si="11">SUM(W4:W24)</f>
        <v>8787707</v>
      </c>
      <c r="X25" s="41">
        <f t="shared" si="11"/>
        <v>7323089</v>
      </c>
      <c r="Y25" s="41">
        <f t="shared" si="11"/>
        <v>100000</v>
      </c>
      <c r="Z25" s="41">
        <f t="shared" si="11"/>
        <v>100000</v>
      </c>
      <c r="AA25" s="41">
        <f>SUM(AA4:AA24)</f>
        <v>1464618</v>
      </c>
      <c r="AB25" s="41">
        <f t="shared" si="9"/>
        <v>159043164</v>
      </c>
      <c r="AC25" s="41">
        <f t="shared" si="5"/>
        <v>130303444</v>
      </c>
      <c r="AD25" s="41">
        <f t="shared" si="6"/>
        <v>28739720</v>
      </c>
      <c r="AE25" s="43"/>
      <c r="AF25" s="43"/>
      <c r="AG25" s="43"/>
      <c r="AH25" s="43"/>
      <c r="AI25" s="43"/>
      <c r="AJ25" s="43"/>
      <c r="AK25" s="44"/>
      <c r="AL25" s="44"/>
      <c r="AM25" s="44"/>
      <c r="AN25" s="44"/>
      <c r="AO25" s="44"/>
      <c r="AP25" s="44"/>
    </row>
    <row r="26" spans="1:42" s="17" customFormat="1" ht="24.95" customHeight="1" x14ac:dyDescent="0.2">
      <c r="A26" s="27" t="s">
        <v>96</v>
      </c>
      <c r="B26" s="28">
        <v>0</v>
      </c>
      <c r="C26" s="28"/>
      <c r="D26" s="24">
        <f>B26-C26</f>
        <v>0</v>
      </c>
      <c r="E26" s="28">
        <v>507873</v>
      </c>
      <c r="F26" s="28">
        <f>42323+423229</f>
        <v>465552</v>
      </c>
      <c r="G26" s="28">
        <v>1500000</v>
      </c>
      <c r="H26" s="28">
        <v>1500000</v>
      </c>
      <c r="I26" s="24">
        <f>E26+G26-F26-H26</f>
        <v>42321</v>
      </c>
      <c r="J26" s="28"/>
      <c r="K26" s="28"/>
      <c r="L26" s="24">
        <f t="shared" ref="L26" si="12">J26-K26</f>
        <v>0</v>
      </c>
      <c r="M26" s="28"/>
      <c r="N26" s="28"/>
      <c r="O26" s="28"/>
      <c r="P26" s="28"/>
      <c r="Q26" s="24">
        <f t="shared" si="1"/>
        <v>0</v>
      </c>
      <c r="R26" s="28"/>
      <c r="S26" s="28"/>
      <c r="T26" s="28"/>
      <c r="U26" s="28"/>
      <c r="V26" s="24">
        <f t="shared" si="2"/>
        <v>0</v>
      </c>
      <c r="W26" s="28"/>
      <c r="X26" s="28"/>
      <c r="Y26" s="28"/>
      <c r="Z26" s="28"/>
      <c r="AA26" s="24">
        <f t="shared" ref="AA26" si="13">W26-X26</f>
        <v>0</v>
      </c>
      <c r="AB26" s="39">
        <f t="shared" si="9"/>
        <v>2007873</v>
      </c>
      <c r="AC26" s="39">
        <f t="shared" si="5"/>
        <v>1965552</v>
      </c>
      <c r="AD26" s="47">
        <f t="shared" si="6"/>
        <v>42321</v>
      </c>
      <c r="AE26" s="15"/>
      <c r="AF26" s="15"/>
      <c r="AG26" s="15"/>
      <c r="AH26" s="15"/>
      <c r="AI26" s="15"/>
      <c r="AJ26" s="15"/>
      <c r="AK26" s="16"/>
      <c r="AL26" s="16"/>
      <c r="AM26" s="16"/>
      <c r="AN26" s="16"/>
      <c r="AO26" s="16"/>
      <c r="AP26" s="16"/>
    </row>
    <row r="27" spans="1:42" s="45" customFormat="1" ht="18.75" customHeight="1" x14ac:dyDescent="0.25">
      <c r="A27" s="40" t="s">
        <v>21</v>
      </c>
      <c r="B27" s="41">
        <f>SUM(B25:B26)</f>
        <v>19686500</v>
      </c>
      <c r="C27" s="41">
        <f t="shared" ref="C27:AA27" si="14">SUM(C25:C26)</f>
        <v>15918250</v>
      </c>
      <c r="D27" s="41">
        <f>SUM(D25:D26)</f>
        <v>3768250</v>
      </c>
      <c r="E27" s="41">
        <f t="shared" si="14"/>
        <v>7005263</v>
      </c>
      <c r="F27" s="41">
        <f t="shared" si="14"/>
        <v>5703295</v>
      </c>
      <c r="G27" s="41">
        <f t="shared" si="14"/>
        <v>4500000</v>
      </c>
      <c r="H27" s="41">
        <f t="shared" si="14"/>
        <v>4235650</v>
      </c>
      <c r="I27" s="41">
        <f t="shared" si="14"/>
        <v>1566318</v>
      </c>
      <c r="J27" s="41">
        <f t="shared" si="14"/>
        <v>16258950</v>
      </c>
      <c r="K27" s="41">
        <f t="shared" si="14"/>
        <v>13191749</v>
      </c>
      <c r="L27" s="41">
        <f t="shared" si="14"/>
        <v>3067201</v>
      </c>
      <c r="M27" s="42">
        <f t="shared" si="14"/>
        <v>42269983</v>
      </c>
      <c r="N27" s="42">
        <f t="shared" ref="N27" si="15">SUM(N25:N26)</f>
        <v>34693328</v>
      </c>
      <c r="O27" s="42">
        <f t="shared" ref="O27:P27" si="16">SUM(O25:O26)</f>
        <v>750000</v>
      </c>
      <c r="P27" s="42">
        <f t="shared" si="16"/>
        <v>592500</v>
      </c>
      <c r="Q27" s="41">
        <f t="shared" si="1"/>
        <v>7734155</v>
      </c>
      <c r="R27" s="41">
        <f t="shared" si="14"/>
        <v>61492634</v>
      </c>
      <c r="S27" s="41">
        <f t="shared" si="14"/>
        <v>50511135</v>
      </c>
      <c r="T27" s="41">
        <f t="shared" si="14"/>
        <v>200000</v>
      </c>
      <c r="U27" s="41"/>
      <c r="V27" s="41">
        <f t="shared" si="2"/>
        <v>11181499</v>
      </c>
      <c r="W27" s="41">
        <f t="shared" si="14"/>
        <v>8787707</v>
      </c>
      <c r="X27" s="41">
        <f t="shared" ref="X27" si="17">SUM(X25:X26)</f>
        <v>7323089</v>
      </c>
      <c r="Y27" s="41">
        <f t="shared" ref="Y27" si="18">SUM(Y25:Y26)</f>
        <v>100000</v>
      </c>
      <c r="Z27" s="41">
        <f t="shared" ref="Z27" si="19">SUM(Z25:Z26)</f>
        <v>100000</v>
      </c>
      <c r="AA27" s="41">
        <f t="shared" si="14"/>
        <v>1464618</v>
      </c>
      <c r="AB27" s="41">
        <f t="shared" si="9"/>
        <v>161051037</v>
      </c>
      <c r="AC27" s="41">
        <f t="shared" si="5"/>
        <v>132268996</v>
      </c>
      <c r="AD27" s="41">
        <f t="shared" si="6"/>
        <v>28782041</v>
      </c>
      <c r="AE27" s="43"/>
      <c r="AF27" s="43"/>
      <c r="AG27" s="43"/>
      <c r="AH27" s="43"/>
      <c r="AI27" s="43"/>
      <c r="AJ27" s="43"/>
      <c r="AK27" s="44"/>
      <c r="AL27" s="44"/>
      <c r="AM27" s="44"/>
      <c r="AN27" s="44"/>
      <c r="AO27" s="44"/>
      <c r="AP27" s="44"/>
    </row>
    <row r="28" spans="1:42" s="2" customForma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5"/>
      <c r="AC28" s="5"/>
      <c r="AD28" s="9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42" s="2" customForma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5"/>
      <c r="AC29" s="5"/>
      <c r="AD29" s="9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</row>
    <row r="30" spans="1:42" s="2" customForma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5"/>
      <c r="AC30" s="5"/>
      <c r="AD30" s="9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</row>
    <row r="31" spans="1:42" s="2" customForma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5"/>
      <c r="AC31" s="5"/>
      <c r="AD31" s="9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42" s="2" customForma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5"/>
      <c r="AC32" s="5"/>
      <c r="AD32" s="9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3" spans="1:42" s="2" customForma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5"/>
      <c r="AC33" s="5"/>
      <c r="AD33" s="9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</row>
    <row r="34" spans="1:42" s="2" customForma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5"/>
      <c r="AC34" s="5"/>
      <c r="AD34" s="9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</row>
    <row r="35" spans="1:42" s="2" customForma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5"/>
      <c r="AC35" s="5"/>
      <c r="AD35" s="9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</row>
    <row r="36" spans="1:42" s="2" customForma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5"/>
      <c r="AC36" s="5"/>
      <c r="AD36" s="9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</row>
    <row r="37" spans="1:42" s="2" customForma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5"/>
      <c r="AC37" s="5"/>
      <c r="AD37" s="9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</row>
    <row r="38" spans="1:42" s="2" customForma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5"/>
      <c r="AC38" s="5"/>
      <c r="AD38" s="9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</row>
    <row r="39" spans="1:42" s="2" customForma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5"/>
      <c r="AC39" s="5"/>
      <c r="AD39" s="9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</row>
    <row r="40" spans="1:42" s="2" customForma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5"/>
      <c r="AC40" s="5"/>
      <c r="AD40" s="9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</row>
    <row r="41" spans="1:42" s="2" customForma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5"/>
      <c r="AC41" s="5"/>
      <c r="AD41" s="9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</row>
    <row r="42" spans="1:42" s="2" customForma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5"/>
      <c r="AC42" s="5"/>
      <c r="AD42" s="9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</row>
    <row r="43" spans="1:42" s="2" customForma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5"/>
      <c r="AC43" s="5"/>
      <c r="AD43" s="9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</row>
    <row r="44" spans="1:42" s="2" customForma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5"/>
      <c r="AC44" s="5"/>
      <c r="AD44" s="9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</row>
    <row r="45" spans="1:42" s="2" customForma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5"/>
      <c r="AC45" s="5"/>
      <c r="AD45" s="9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</row>
    <row r="46" spans="1:42" s="2" customForma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5"/>
      <c r="AC46" s="5"/>
      <c r="AD46" s="9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</row>
    <row r="47" spans="1:42" s="2" customForma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5"/>
      <c r="AC47" s="5"/>
      <c r="AD47" s="9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</row>
    <row r="48" spans="1:42" s="2" customForma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5"/>
      <c r="AC48" s="5"/>
      <c r="AD48" s="9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</row>
    <row r="49" spans="1:42" s="2" customForma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5"/>
      <c r="AC49" s="5"/>
      <c r="AD49" s="9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</row>
    <row r="50" spans="1:42" s="2" customForma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5"/>
      <c r="AC50" s="5"/>
      <c r="AD50" s="9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</row>
    <row r="51" spans="1:42" s="2" customForma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5"/>
      <c r="AC51" s="5"/>
      <c r="AD51" s="9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</row>
    <row r="52" spans="1:42" s="2" customForma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5"/>
      <c r="AC52" s="5"/>
      <c r="AD52" s="9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</row>
    <row r="53" spans="1:42" s="2" customForma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5"/>
      <c r="AC53" s="5"/>
      <c r="AD53" s="9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</row>
    <row r="54" spans="1:42" s="2" customForma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5"/>
      <c r="AC54" s="5"/>
      <c r="AD54" s="9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</row>
    <row r="55" spans="1:42" s="2" customForma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5"/>
      <c r="AC55" s="5"/>
      <c r="AD55" s="9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</row>
    <row r="56" spans="1:42" s="2" customFormat="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5"/>
      <c r="AC56" s="5"/>
      <c r="AD56" s="9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</row>
    <row r="57" spans="1:42" s="2" customFormat="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5"/>
      <c r="AC57" s="5"/>
      <c r="AD57" s="9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</row>
    <row r="58" spans="1:42" s="2" customForma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5"/>
      <c r="AC58" s="5"/>
      <c r="AD58" s="9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</row>
    <row r="59" spans="1:42" s="2" customForma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5"/>
      <c r="AC59" s="5"/>
      <c r="AD59" s="9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</row>
    <row r="60" spans="1:42" s="2" customForma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5"/>
      <c r="AC60" s="5"/>
      <c r="AD60" s="9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</row>
    <row r="61" spans="1:42" s="2" customForma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5"/>
      <c r="AC61" s="5"/>
      <c r="AD61" s="9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</row>
    <row r="62" spans="1:42" s="2" customForma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5"/>
      <c r="AC62" s="5"/>
      <c r="AD62" s="9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</row>
    <row r="63" spans="1:42" s="2" customForma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5"/>
      <c r="AC63" s="5"/>
      <c r="AD63" s="9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</row>
    <row r="64" spans="1:42" s="2" customForma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5"/>
      <c r="AC64" s="5"/>
      <c r="AD64" s="9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</row>
    <row r="65" spans="28:42" x14ac:dyDescent="0.2">
      <c r="AB65" s="6"/>
      <c r="AC65" s="6"/>
      <c r="AD65" s="10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</row>
    <row r="66" spans="28:42" x14ac:dyDescent="0.2">
      <c r="AB66" s="6"/>
      <c r="AC66" s="6"/>
      <c r="AD66" s="10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</row>
    <row r="67" spans="28:42" x14ac:dyDescent="0.2">
      <c r="AB67" s="6"/>
      <c r="AC67" s="6"/>
      <c r="AD67" s="10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</row>
    <row r="68" spans="28:42" x14ac:dyDescent="0.2">
      <c r="AB68" s="6"/>
      <c r="AC68" s="6"/>
      <c r="AD68" s="10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</row>
    <row r="69" spans="28:42" x14ac:dyDescent="0.2">
      <c r="AB69" s="6"/>
      <c r="AC69" s="6"/>
      <c r="AD69" s="10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</row>
    <row r="70" spans="28:42" x14ac:dyDescent="0.2">
      <c r="AB70" s="6"/>
      <c r="AC70" s="6"/>
      <c r="AD70" s="10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</row>
    <row r="71" spans="28:42" x14ac:dyDescent="0.2">
      <c r="AB71" s="6"/>
      <c r="AC71" s="6"/>
      <c r="AD71" s="10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</row>
    <row r="72" spans="28:42" x14ac:dyDescent="0.2">
      <c r="AB72" s="6"/>
      <c r="AC72" s="6"/>
      <c r="AD72" s="10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</row>
    <row r="73" spans="28:42" x14ac:dyDescent="0.2">
      <c r="AB73" s="6"/>
      <c r="AC73" s="6"/>
      <c r="AD73" s="10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</row>
    <row r="74" spans="28:42" x14ac:dyDescent="0.2">
      <c r="AB74" s="6"/>
      <c r="AC74" s="6"/>
      <c r="AD74" s="10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</row>
    <row r="75" spans="28:42" x14ac:dyDescent="0.2">
      <c r="AB75" s="6"/>
      <c r="AC75" s="6"/>
      <c r="AD75" s="10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</row>
    <row r="76" spans="28:42" x14ac:dyDescent="0.2">
      <c r="AB76" s="6"/>
      <c r="AC76" s="6"/>
      <c r="AD76" s="10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</row>
    <row r="77" spans="28:42" x14ac:dyDescent="0.2">
      <c r="AB77" s="6"/>
      <c r="AC77" s="6"/>
      <c r="AD77" s="10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</row>
    <row r="78" spans="28:42" x14ac:dyDescent="0.2">
      <c r="AB78" s="6"/>
      <c r="AC78" s="6"/>
      <c r="AD78" s="10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28:42" x14ac:dyDescent="0.2">
      <c r="AB79" s="6"/>
      <c r="AC79" s="6"/>
      <c r="AD79" s="10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</row>
    <row r="80" spans="28:42" x14ac:dyDescent="0.2">
      <c r="AB80" s="6"/>
      <c r="AC80" s="6"/>
      <c r="AD80" s="10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</row>
    <row r="81" spans="28:42" x14ac:dyDescent="0.2">
      <c r="AB81" s="6"/>
      <c r="AC81" s="6"/>
      <c r="AD81" s="10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</row>
    <row r="82" spans="28:42" x14ac:dyDescent="0.2">
      <c r="AB82" s="6"/>
      <c r="AC82" s="6"/>
      <c r="AD82" s="10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</row>
    <row r="83" spans="28:42" x14ac:dyDescent="0.2">
      <c r="AB83" s="6"/>
      <c r="AC83" s="6"/>
      <c r="AD83" s="10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</row>
    <row r="84" spans="28:42" x14ac:dyDescent="0.2">
      <c r="AB84" s="6"/>
      <c r="AC84" s="6"/>
      <c r="AD84" s="10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</row>
    <row r="85" spans="28:42" x14ac:dyDescent="0.2">
      <c r="AB85" s="6"/>
      <c r="AC85" s="6"/>
      <c r="AD85" s="10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</row>
    <row r="86" spans="28:42" x14ac:dyDescent="0.2">
      <c r="AB86" s="6"/>
      <c r="AC86" s="6"/>
      <c r="AD86" s="10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</row>
    <row r="87" spans="28:42" x14ac:dyDescent="0.2">
      <c r="AB87" s="6"/>
      <c r="AC87" s="6"/>
      <c r="AD87" s="10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</row>
    <row r="88" spans="28:42" x14ac:dyDescent="0.2">
      <c r="AB88" s="6"/>
      <c r="AC88" s="6"/>
      <c r="AD88" s="10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</row>
    <row r="89" spans="28:42" x14ac:dyDescent="0.2">
      <c r="AB89" s="6"/>
      <c r="AC89" s="6"/>
      <c r="AD89" s="10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</row>
    <row r="90" spans="28:42" x14ac:dyDescent="0.2">
      <c r="AB90" s="6"/>
      <c r="AC90" s="6"/>
      <c r="AD90" s="10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</row>
    <row r="91" spans="28:42" x14ac:dyDescent="0.2">
      <c r="AB91" s="6"/>
      <c r="AC91" s="6"/>
      <c r="AD91" s="10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</row>
    <row r="92" spans="28:42" x14ac:dyDescent="0.2">
      <c r="AB92" s="6"/>
      <c r="AC92" s="6"/>
      <c r="AD92" s="10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</row>
    <row r="93" spans="28:42" x14ac:dyDescent="0.2">
      <c r="AB93" s="6"/>
      <c r="AC93" s="6"/>
      <c r="AD93" s="10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</row>
    <row r="94" spans="28:42" x14ac:dyDescent="0.2">
      <c r="AB94" s="6"/>
      <c r="AC94" s="6"/>
      <c r="AD94" s="10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</row>
    <row r="95" spans="28:42" x14ac:dyDescent="0.2">
      <c r="AB95" s="6"/>
      <c r="AC95" s="6"/>
      <c r="AD95" s="10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</row>
    <row r="96" spans="28:42" x14ac:dyDescent="0.2">
      <c r="AB96" s="6"/>
      <c r="AC96" s="6"/>
      <c r="AD96" s="10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</row>
    <row r="97" spans="28:42" x14ac:dyDescent="0.2">
      <c r="AB97" s="6"/>
      <c r="AC97" s="6"/>
      <c r="AD97" s="10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</row>
    <row r="98" spans="28:42" x14ac:dyDescent="0.2">
      <c r="AB98" s="6"/>
      <c r="AC98" s="6"/>
      <c r="AD98" s="10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</row>
    <row r="99" spans="28:42" x14ac:dyDescent="0.2">
      <c r="AB99" s="6"/>
      <c r="AC99" s="6"/>
      <c r="AD99" s="10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</row>
    <row r="100" spans="28:42" x14ac:dyDescent="0.2">
      <c r="AB100" s="6"/>
      <c r="AC100" s="6"/>
      <c r="AD100" s="10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</row>
    <row r="101" spans="28:42" x14ac:dyDescent="0.2">
      <c r="AB101" s="6"/>
      <c r="AC101" s="6"/>
      <c r="AD101" s="10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</row>
    <row r="102" spans="28:42" x14ac:dyDescent="0.2">
      <c r="AB102" s="6"/>
      <c r="AC102" s="6"/>
      <c r="AD102" s="10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</row>
    <row r="103" spans="28:42" x14ac:dyDescent="0.2">
      <c r="AB103" s="6"/>
      <c r="AC103" s="6"/>
      <c r="AD103" s="10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</row>
    <row r="104" spans="28:42" x14ac:dyDescent="0.2">
      <c r="AB104" s="6"/>
      <c r="AC104" s="6"/>
      <c r="AD104" s="10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</row>
    <row r="105" spans="28:42" x14ac:dyDescent="0.2">
      <c r="AB105" s="6"/>
      <c r="AC105" s="6"/>
      <c r="AD105" s="10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</row>
    <row r="106" spans="28:42" x14ac:dyDescent="0.2">
      <c r="AB106" s="6"/>
      <c r="AC106" s="6"/>
      <c r="AD106" s="10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</row>
    <row r="107" spans="28:42" x14ac:dyDescent="0.2">
      <c r="AB107" s="6"/>
      <c r="AC107" s="6"/>
      <c r="AD107" s="10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</row>
    <row r="108" spans="28:42" x14ac:dyDescent="0.2">
      <c r="AB108" s="6"/>
      <c r="AC108" s="6"/>
      <c r="AD108" s="10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</row>
    <row r="109" spans="28:42" x14ac:dyDescent="0.2">
      <c r="AB109" s="6"/>
      <c r="AC109" s="6"/>
      <c r="AD109" s="10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</row>
    <row r="110" spans="28:42" x14ac:dyDescent="0.2">
      <c r="AB110" s="6"/>
      <c r="AC110" s="6"/>
      <c r="AD110" s="10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</row>
    <row r="111" spans="28:42" x14ac:dyDescent="0.2">
      <c r="AB111" s="6"/>
      <c r="AC111" s="6"/>
      <c r="AD111" s="10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</row>
    <row r="112" spans="28:42" x14ac:dyDescent="0.2">
      <c r="AB112" s="6"/>
      <c r="AC112" s="6"/>
      <c r="AD112" s="10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</row>
    <row r="113" spans="28:42" x14ac:dyDescent="0.2">
      <c r="AB113" s="6"/>
      <c r="AC113" s="6"/>
      <c r="AD113" s="10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</row>
    <row r="114" spans="28:42" x14ac:dyDescent="0.2">
      <c r="AB114" s="6"/>
      <c r="AC114" s="6"/>
      <c r="AD114" s="10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</row>
  </sheetData>
  <mergeCells count="1">
    <mergeCell ref="A1:AD1"/>
  </mergeCells>
  <pageMargins left="0.22" right="0.2" top="1.3779527559055118" bottom="0.98425196850393704" header="0.78740157480314965" footer="0.51181102362204722"/>
  <pageSetup paperSize="8" scale="43" fitToHeight="0" orientation="landscape" r:id="rId1"/>
  <headerFooter alignWithMargins="0">
    <oddHeader>&amp;RII. számú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FF"/>
  </sheetPr>
  <dimension ref="A1:J34"/>
  <sheetViews>
    <sheetView workbookViewId="0">
      <selection activeCell="D9" sqref="D9"/>
    </sheetView>
  </sheetViews>
  <sheetFormatPr defaultRowHeight="15.75" x14ac:dyDescent="0.25"/>
  <cols>
    <col min="1" max="1" width="17.140625" style="49" customWidth="1"/>
    <col min="2" max="2" width="22.7109375" style="50" customWidth="1"/>
    <col min="3" max="3" width="24.42578125" style="50" customWidth="1"/>
    <col min="4" max="4" width="22.7109375" style="50" customWidth="1"/>
    <col min="5" max="5" width="22" style="50" customWidth="1"/>
    <col min="6" max="6" width="22.28515625" style="50" customWidth="1"/>
    <col min="7" max="7" width="21.5703125" style="50" customWidth="1"/>
    <col min="8" max="8" width="18.7109375" style="51" customWidth="1"/>
    <col min="9" max="9" width="17" style="86" customWidth="1"/>
    <col min="10" max="10" width="10.5703125" style="49" hidden="1" customWidth="1"/>
    <col min="11" max="256" width="9.140625" style="49"/>
    <col min="257" max="257" width="17.140625" style="49" customWidth="1"/>
    <col min="258" max="259" width="24.7109375" style="49" customWidth="1"/>
    <col min="260" max="261" width="19.140625" style="49" customWidth="1"/>
    <col min="262" max="262" width="20.7109375" style="49" customWidth="1"/>
    <col min="263" max="263" width="24" style="49" customWidth="1"/>
    <col min="264" max="264" width="18.7109375" style="49" customWidth="1"/>
    <col min="265" max="265" width="17" style="49" customWidth="1"/>
    <col min="266" max="266" width="0" style="49" hidden="1" customWidth="1"/>
    <col min="267" max="512" width="9.140625" style="49"/>
    <col min="513" max="513" width="17.140625" style="49" customWidth="1"/>
    <col min="514" max="515" width="24.7109375" style="49" customWidth="1"/>
    <col min="516" max="517" width="19.140625" style="49" customWidth="1"/>
    <col min="518" max="518" width="20.7109375" style="49" customWidth="1"/>
    <col min="519" max="519" width="24" style="49" customWidth="1"/>
    <col min="520" max="520" width="18.7109375" style="49" customWidth="1"/>
    <col min="521" max="521" width="17" style="49" customWidth="1"/>
    <col min="522" max="522" width="0" style="49" hidden="1" customWidth="1"/>
    <col min="523" max="768" width="9.140625" style="49"/>
    <col min="769" max="769" width="17.140625" style="49" customWidth="1"/>
    <col min="770" max="771" width="24.7109375" style="49" customWidth="1"/>
    <col min="772" max="773" width="19.140625" style="49" customWidth="1"/>
    <col min="774" max="774" width="20.7109375" style="49" customWidth="1"/>
    <col min="775" max="775" width="24" style="49" customWidth="1"/>
    <col min="776" max="776" width="18.7109375" style="49" customWidth="1"/>
    <col min="777" max="777" width="17" style="49" customWidth="1"/>
    <col min="778" max="778" width="0" style="49" hidden="1" customWidth="1"/>
    <col min="779" max="1024" width="9.140625" style="49"/>
    <col min="1025" max="1025" width="17.140625" style="49" customWidth="1"/>
    <col min="1026" max="1027" width="24.7109375" style="49" customWidth="1"/>
    <col min="1028" max="1029" width="19.140625" style="49" customWidth="1"/>
    <col min="1030" max="1030" width="20.7109375" style="49" customWidth="1"/>
    <col min="1031" max="1031" width="24" style="49" customWidth="1"/>
    <col min="1032" max="1032" width="18.7109375" style="49" customWidth="1"/>
    <col min="1033" max="1033" width="17" style="49" customWidth="1"/>
    <col min="1034" max="1034" width="0" style="49" hidden="1" customWidth="1"/>
    <col min="1035" max="1280" width="9.140625" style="49"/>
    <col min="1281" max="1281" width="17.140625" style="49" customWidth="1"/>
    <col min="1282" max="1283" width="24.7109375" style="49" customWidth="1"/>
    <col min="1284" max="1285" width="19.140625" style="49" customWidth="1"/>
    <col min="1286" max="1286" width="20.7109375" style="49" customWidth="1"/>
    <col min="1287" max="1287" width="24" style="49" customWidth="1"/>
    <col min="1288" max="1288" width="18.7109375" style="49" customWidth="1"/>
    <col min="1289" max="1289" width="17" style="49" customWidth="1"/>
    <col min="1290" max="1290" width="0" style="49" hidden="1" customWidth="1"/>
    <col min="1291" max="1536" width="9.140625" style="49"/>
    <col min="1537" max="1537" width="17.140625" style="49" customWidth="1"/>
    <col min="1538" max="1539" width="24.7109375" style="49" customWidth="1"/>
    <col min="1540" max="1541" width="19.140625" style="49" customWidth="1"/>
    <col min="1542" max="1542" width="20.7109375" style="49" customWidth="1"/>
    <col min="1543" max="1543" width="24" style="49" customWidth="1"/>
    <col min="1544" max="1544" width="18.7109375" style="49" customWidth="1"/>
    <col min="1545" max="1545" width="17" style="49" customWidth="1"/>
    <col min="1546" max="1546" width="0" style="49" hidden="1" customWidth="1"/>
    <col min="1547" max="1792" width="9.140625" style="49"/>
    <col min="1793" max="1793" width="17.140625" style="49" customWidth="1"/>
    <col min="1794" max="1795" width="24.7109375" style="49" customWidth="1"/>
    <col min="1796" max="1797" width="19.140625" style="49" customWidth="1"/>
    <col min="1798" max="1798" width="20.7109375" style="49" customWidth="1"/>
    <col min="1799" max="1799" width="24" style="49" customWidth="1"/>
    <col min="1800" max="1800" width="18.7109375" style="49" customWidth="1"/>
    <col min="1801" max="1801" width="17" style="49" customWidth="1"/>
    <col min="1802" max="1802" width="0" style="49" hidden="1" customWidth="1"/>
    <col min="1803" max="2048" width="9.140625" style="49"/>
    <col min="2049" max="2049" width="17.140625" style="49" customWidth="1"/>
    <col min="2050" max="2051" width="24.7109375" style="49" customWidth="1"/>
    <col min="2052" max="2053" width="19.140625" style="49" customWidth="1"/>
    <col min="2054" max="2054" width="20.7109375" style="49" customWidth="1"/>
    <col min="2055" max="2055" width="24" style="49" customWidth="1"/>
    <col min="2056" max="2056" width="18.7109375" style="49" customWidth="1"/>
    <col min="2057" max="2057" width="17" style="49" customWidth="1"/>
    <col min="2058" max="2058" width="0" style="49" hidden="1" customWidth="1"/>
    <col min="2059" max="2304" width="9.140625" style="49"/>
    <col min="2305" max="2305" width="17.140625" style="49" customWidth="1"/>
    <col min="2306" max="2307" width="24.7109375" style="49" customWidth="1"/>
    <col min="2308" max="2309" width="19.140625" style="49" customWidth="1"/>
    <col min="2310" max="2310" width="20.7109375" style="49" customWidth="1"/>
    <col min="2311" max="2311" width="24" style="49" customWidth="1"/>
    <col min="2312" max="2312" width="18.7109375" style="49" customWidth="1"/>
    <col min="2313" max="2313" width="17" style="49" customWidth="1"/>
    <col min="2314" max="2314" width="0" style="49" hidden="1" customWidth="1"/>
    <col min="2315" max="2560" width="9.140625" style="49"/>
    <col min="2561" max="2561" width="17.140625" style="49" customWidth="1"/>
    <col min="2562" max="2563" width="24.7109375" style="49" customWidth="1"/>
    <col min="2564" max="2565" width="19.140625" style="49" customWidth="1"/>
    <col min="2566" max="2566" width="20.7109375" style="49" customWidth="1"/>
    <col min="2567" max="2567" width="24" style="49" customWidth="1"/>
    <col min="2568" max="2568" width="18.7109375" style="49" customWidth="1"/>
    <col min="2569" max="2569" width="17" style="49" customWidth="1"/>
    <col min="2570" max="2570" width="0" style="49" hidden="1" customWidth="1"/>
    <col min="2571" max="2816" width="9.140625" style="49"/>
    <col min="2817" max="2817" width="17.140625" style="49" customWidth="1"/>
    <col min="2818" max="2819" width="24.7109375" style="49" customWidth="1"/>
    <col min="2820" max="2821" width="19.140625" style="49" customWidth="1"/>
    <col min="2822" max="2822" width="20.7109375" style="49" customWidth="1"/>
    <col min="2823" max="2823" width="24" style="49" customWidth="1"/>
    <col min="2824" max="2824" width="18.7109375" style="49" customWidth="1"/>
    <col min="2825" max="2825" width="17" style="49" customWidth="1"/>
    <col min="2826" max="2826" width="0" style="49" hidden="1" customWidth="1"/>
    <col min="2827" max="3072" width="9.140625" style="49"/>
    <col min="3073" max="3073" width="17.140625" style="49" customWidth="1"/>
    <col min="3074" max="3075" width="24.7109375" style="49" customWidth="1"/>
    <col min="3076" max="3077" width="19.140625" style="49" customWidth="1"/>
    <col min="3078" max="3078" width="20.7109375" style="49" customWidth="1"/>
    <col min="3079" max="3079" width="24" style="49" customWidth="1"/>
    <col min="3080" max="3080" width="18.7109375" style="49" customWidth="1"/>
    <col min="3081" max="3081" width="17" style="49" customWidth="1"/>
    <col min="3082" max="3082" width="0" style="49" hidden="1" customWidth="1"/>
    <col min="3083" max="3328" width="9.140625" style="49"/>
    <col min="3329" max="3329" width="17.140625" style="49" customWidth="1"/>
    <col min="3330" max="3331" width="24.7109375" style="49" customWidth="1"/>
    <col min="3332" max="3333" width="19.140625" style="49" customWidth="1"/>
    <col min="3334" max="3334" width="20.7109375" style="49" customWidth="1"/>
    <col min="3335" max="3335" width="24" style="49" customWidth="1"/>
    <col min="3336" max="3336" width="18.7109375" style="49" customWidth="1"/>
    <col min="3337" max="3337" width="17" style="49" customWidth="1"/>
    <col min="3338" max="3338" width="0" style="49" hidden="1" customWidth="1"/>
    <col min="3339" max="3584" width="9.140625" style="49"/>
    <col min="3585" max="3585" width="17.140625" style="49" customWidth="1"/>
    <col min="3586" max="3587" width="24.7109375" style="49" customWidth="1"/>
    <col min="3588" max="3589" width="19.140625" style="49" customWidth="1"/>
    <col min="3590" max="3590" width="20.7109375" style="49" customWidth="1"/>
    <col min="3591" max="3591" width="24" style="49" customWidth="1"/>
    <col min="3592" max="3592" width="18.7109375" style="49" customWidth="1"/>
    <col min="3593" max="3593" width="17" style="49" customWidth="1"/>
    <col min="3594" max="3594" width="0" style="49" hidden="1" customWidth="1"/>
    <col min="3595" max="3840" width="9.140625" style="49"/>
    <col min="3841" max="3841" width="17.140625" style="49" customWidth="1"/>
    <col min="3842" max="3843" width="24.7109375" style="49" customWidth="1"/>
    <col min="3844" max="3845" width="19.140625" style="49" customWidth="1"/>
    <col min="3846" max="3846" width="20.7109375" style="49" customWidth="1"/>
    <col min="3847" max="3847" width="24" style="49" customWidth="1"/>
    <col min="3848" max="3848" width="18.7109375" style="49" customWidth="1"/>
    <col min="3849" max="3849" width="17" style="49" customWidth="1"/>
    <col min="3850" max="3850" width="0" style="49" hidden="1" customWidth="1"/>
    <col min="3851" max="4096" width="9.140625" style="49"/>
    <col min="4097" max="4097" width="17.140625" style="49" customWidth="1"/>
    <col min="4098" max="4099" width="24.7109375" style="49" customWidth="1"/>
    <col min="4100" max="4101" width="19.140625" style="49" customWidth="1"/>
    <col min="4102" max="4102" width="20.7109375" style="49" customWidth="1"/>
    <col min="4103" max="4103" width="24" style="49" customWidth="1"/>
    <col min="4104" max="4104" width="18.7109375" style="49" customWidth="1"/>
    <col min="4105" max="4105" width="17" style="49" customWidth="1"/>
    <col min="4106" max="4106" width="0" style="49" hidden="1" customWidth="1"/>
    <col min="4107" max="4352" width="9.140625" style="49"/>
    <col min="4353" max="4353" width="17.140625" style="49" customWidth="1"/>
    <col min="4354" max="4355" width="24.7109375" style="49" customWidth="1"/>
    <col min="4356" max="4357" width="19.140625" style="49" customWidth="1"/>
    <col min="4358" max="4358" width="20.7109375" style="49" customWidth="1"/>
    <col min="4359" max="4359" width="24" style="49" customWidth="1"/>
    <col min="4360" max="4360" width="18.7109375" style="49" customWidth="1"/>
    <col min="4361" max="4361" width="17" style="49" customWidth="1"/>
    <col min="4362" max="4362" width="0" style="49" hidden="1" customWidth="1"/>
    <col min="4363" max="4608" width="9.140625" style="49"/>
    <col min="4609" max="4609" width="17.140625" style="49" customWidth="1"/>
    <col min="4610" max="4611" width="24.7109375" style="49" customWidth="1"/>
    <col min="4612" max="4613" width="19.140625" style="49" customWidth="1"/>
    <col min="4614" max="4614" width="20.7109375" style="49" customWidth="1"/>
    <col min="4615" max="4615" width="24" style="49" customWidth="1"/>
    <col min="4616" max="4616" width="18.7109375" style="49" customWidth="1"/>
    <col min="4617" max="4617" width="17" style="49" customWidth="1"/>
    <col min="4618" max="4618" width="0" style="49" hidden="1" customWidth="1"/>
    <col min="4619" max="4864" width="9.140625" style="49"/>
    <col min="4865" max="4865" width="17.140625" style="49" customWidth="1"/>
    <col min="4866" max="4867" width="24.7109375" style="49" customWidth="1"/>
    <col min="4868" max="4869" width="19.140625" style="49" customWidth="1"/>
    <col min="4870" max="4870" width="20.7109375" style="49" customWidth="1"/>
    <col min="4871" max="4871" width="24" style="49" customWidth="1"/>
    <col min="4872" max="4872" width="18.7109375" style="49" customWidth="1"/>
    <col min="4873" max="4873" width="17" style="49" customWidth="1"/>
    <col min="4874" max="4874" width="0" style="49" hidden="1" customWidth="1"/>
    <col min="4875" max="5120" width="9.140625" style="49"/>
    <col min="5121" max="5121" width="17.140625" style="49" customWidth="1"/>
    <col min="5122" max="5123" width="24.7109375" style="49" customWidth="1"/>
    <col min="5124" max="5125" width="19.140625" style="49" customWidth="1"/>
    <col min="5126" max="5126" width="20.7109375" style="49" customWidth="1"/>
    <col min="5127" max="5127" width="24" style="49" customWidth="1"/>
    <col min="5128" max="5128" width="18.7109375" style="49" customWidth="1"/>
    <col min="5129" max="5129" width="17" style="49" customWidth="1"/>
    <col min="5130" max="5130" width="0" style="49" hidden="1" customWidth="1"/>
    <col min="5131" max="5376" width="9.140625" style="49"/>
    <col min="5377" max="5377" width="17.140625" style="49" customWidth="1"/>
    <col min="5378" max="5379" width="24.7109375" style="49" customWidth="1"/>
    <col min="5380" max="5381" width="19.140625" style="49" customWidth="1"/>
    <col min="5382" max="5382" width="20.7109375" style="49" customWidth="1"/>
    <col min="5383" max="5383" width="24" style="49" customWidth="1"/>
    <col min="5384" max="5384" width="18.7109375" style="49" customWidth="1"/>
    <col min="5385" max="5385" width="17" style="49" customWidth="1"/>
    <col min="5386" max="5386" width="0" style="49" hidden="1" customWidth="1"/>
    <col min="5387" max="5632" width="9.140625" style="49"/>
    <col min="5633" max="5633" width="17.140625" style="49" customWidth="1"/>
    <col min="5634" max="5635" width="24.7109375" style="49" customWidth="1"/>
    <col min="5636" max="5637" width="19.140625" style="49" customWidth="1"/>
    <col min="5638" max="5638" width="20.7109375" style="49" customWidth="1"/>
    <col min="5639" max="5639" width="24" style="49" customWidth="1"/>
    <col min="5640" max="5640" width="18.7109375" style="49" customWidth="1"/>
    <col min="5641" max="5641" width="17" style="49" customWidth="1"/>
    <col min="5642" max="5642" width="0" style="49" hidden="1" customWidth="1"/>
    <col min="5643" max="5888" width="9.140625" style="49"/>
    <col min="5889" max="5889" width="17.140625" style="49" customWidth="1"/>
    <col min="5890" max="5891" width="24.7109375" style="49" customWidth="1"/>
    <col min="5892" max="5893" width="19.140625" style="49" customWidth="1"/>
    <col min="5894" max="5894" width="20.7109375" style="49" customWidth="1"/>
    <col min="5895" max="5895" width="24" style="49" customWidth="1"/>
    <col min="5896" max="5896" width="18.7109375" style="49" customWidth="1"/>
    <col min="5897" max="5897" width="17" style="49" customWidth="1"/>
    <col min="5898" max="5898" width="0" style="49" hidden="1" customWidth="1"/>
    <col min="5899" max="6144" width="9.140625" style="49"/>
    <col min="6145" max="6145" width="17.140625" style="49" customWidth="1"/>
    <col min="6146" max="6147" width="24.7109375" style="49" customWidth="1"/>
    <col min="6148" max="6149" width="19.140625" style="49" customWidth="1"/>
    <col min="6150" max="6150" width="20.7109375" style="49" customWidth="1"/>
    <col min="6151" max="6151" width="24" style="49" customWidth="1"/>
    <col min="6152" max="6152" width="18.7109375" style="49" customWidth="1"/>
    <col min="6153" max="6153" width="17" style="49" customWidth="1"/>
    <col min="6154" max="6154" width="0" style="49" hidden="1" customWidth="1"/>
    <col min="6155" max="6400" width="9.140625" style="49"/>
    <col min="6401" max="6401" width="17.140625" style="49" customWidth="1"/>
    <col min="6402" max="6403" width="24.7109375" style="49" customWidth="1"/>
    <col min="6404" max="6405" width="19.140625" style="49" customWidth="1"/>
    <col min="6406" max="6406" width="20.7109375" style="49" customWidth="1"/>
    <col min="6407" max="6407" width="24" style="49" customWidth="1"/>
    <col min="6408" max="6408" width="18.7109375" style="49" customWidth="1"/>
    <col min="6409" max="6409" width="17" style="49" customWidth="1"/>
    <col min="6410" max="6410" width="0" style="49" hidden="1" customWidth="1"/>
    <col min="6411" max="6656" width="9.140625" style="49"/>
    <col min="6657" max="6657" width="17.140625" style="49" customWidth="1"/>
    <col min="6658" max="6659" width="24.7109375" style="49" customWidth="1"/>
    <col min="6660" max="6661" width="19.140625" style="49" customWidth="1"/>
    <col min="6662" max="6662" width="20.7109375" style="49" customWidth="1"/>
    <col min="6663" max="6663" width="24" style="49" customWidth="1"/>
    <col min="6664" max="6664" width="18.7109375" style="49" customWidth="1"/>
    <col min="6665" max="6665" width="17" style="49" customWidth="1"/>
    <col min="6666" max="6666" width="0" style="49" hidden="1" customWidth="1"/>
    <col min="6667" max="6912" width="9.140625" style="49"/>
    <col min="6913" max="6913" width="17.140625" style="49" customWidth="1"/>
    <col min="6914" max="6915" width="24.7109375" style="49" customWidth="1"/>
    <col min="6916" max="6917" width="19.140625" style="49" customWidth="1"/>
    <col min="6918" max="6918" width="20.7109375" style="49" customWidth="1"/>
    <col min="6919" max="6919" width="24" style="49" customWidth="1"/>
    <col min="6920" max="6920" width="18.7109375" style="49" customWidth="1"/>
    <col min="6921" max="6921" width="17" style="49" customWidth="1"/>
    <col min="6922" max="6922" width="0" style="49" hidden="1" customWidth="1"/>
    <col min="6923" max="7168" width="9.140625" style="49"/>
    <col min="7169" max="7169" width="17.140625" style="49" customWidth="1"/>
    <col min="7170" max="7171" width="24.7109375" style="49" customWidth="1"/>
    <col min="7172" max="7173" width="19.140625" style="49" customWidth="1"/>
    <col min="7174" max="7174" width="20.7109375" style="49" customWidth="1"/>
    <col min="7175" max="7175" width="24" style="49" customWidth="1"/>
    <col min="7176" max="7176" width="18.7109375" style="49" customWidth="1"/>
    <col min="7177" max="7177" width="17" style="49" customWidth="1"/>
    <col min="7178" max="7178" width="0" style="49" hidden="1" customWidth="1"/>
    <col min="7179" max="7424" width="9.140625" style="49"/>
    <col min="7425" max="7425" width="17.140625" style="49" customWidth="1"/>
    <col min="7426" max="7427" width="24.7109375" style="49" customWidth="1"/>
    <col min="7428" max="7429" width="19.140625" style="49" customWidth="1"/>
    <col min="7430" max="7430" width="20.7109375" style="49" customWidth="1"/>
    <col min="7431" max="7431" width="24" style="49" customWidth="1"/>
    <col min="7432" max="7432" width="18.7109375" style="49" customWidth="1"/>
    <col min="7433" max="7433" width="17" style="49" customWidth="1"/>
    <col min="7434" max="7434" width="0" style="49" hidden="1" customWidth="1"/>
    <col min="7435" max="7680" width="9.140625" style="49"/>
    <col min="7681" max="7681" width="17.140625" style="49" customWidth="1"/>
    <col min="7682" max="7683" width="24.7109375" style="49" customWidth="1"/>
    <col min="7684" max="7685" width="19.140625" style="49" customWidth="1"/>
    <col min="7686" max="7686" width="20.7109375" style="49" customWidth="1"/>
    <col min="7687" max="7687" width="24" style="49" customWidth="1"/>
    <col min="7688" max="7688" width="18.7109375" style="49" customWidth="1"/>
    <col min="7689" max="7689" width="17" style="49" customWidth="1"/>
    <col min="7690" max="7690" width="0" style="49" hidden="1" customWidth="1"/>
    <col min="7691" max="7936" width="9.140625" style="49"/>
    <col min="7937" max="7937" width="17.140625" style="49" customWidth="1"/>
    <col min="7938" max="7939" width="24.7109375" style="49" customWidth="1"/>
    <col min="7940" max="7941" width="19.140625" style="49" customWidth="1"/>
    <col min="7942" max="7942" width="20.7109375" style="49" customWidth="1"/>
    <col min="7943" max="7943" width="24" style="49" customWidth="1"/>
    <col min="7944" max="7944" width="18.7109375" style="49" customWidth="1"/>
    <col min="7945" max="7945" width="17" style="49" customWidth="1"/>
    <col min="7946" max="7946" width="0" style="49" hidden="1" customWidth="1"/>
    <col min="7947" max="8192" width="9.140625" style="49"/>
    <col min="8193" max="8193" width="17.140625" style="49" customWidth="1"/>
    <col min="8194" max="8195" width="24.7109375" style="49" customWidth="1"/>
    <col min="8196" max="8197" width="19.140625" style="49" customWidth="1"/>
    <col min="8198" max="8198" width="20.7109375" style="49" customWidth="1"/>
    <col min="8199" max="8199" width="24" style="49" customWidth="1"/>
    <col min="8200" max="8200" width="18.7109375" style="49" customWidth="1"/>
    <col min="8201" max="8201" width="17" style="49" customWidth="1"/>
    <col min="8202" max="8202" width="0" style="49" hidden="1" customWidth="1"/>
    <col min="8203" max="8448" width="9.140625" style="49"/>
    <col min="8449" max="8449" width="17.140625" style="49" customWidth="1"/>
    <col min="8450" max="8451" width="24.7109375" style="49" customWidth="1"/>
    <col min="8452" max="8453" width="19.140625" style="49" customWidth="1"/>
    <col min="8454" max="8454" width="20.7109375" style="49" customWidth="1"/>
    <col min="8455" max="8455" width="24" style="49" customWidth="1"/>
    <col min="8456" max="8456" width="18.7109375" style="49" customWidth="1"/>
    <col min="8457" max="8457" width="17" style="49" customWidth="1"/>
    <col min="8458" max="8458" width="0" style="49" hidden="1" customWidth="1"/>
    <col min="8459" max="8704" width="9.140625" style="49"/>
    <col min="8705" max="8705" width="17.140625" style="49" customWidth="1"/>
    <col min="8706" max="8707" width="24.7109375" style="49" customWidth="1"/>
    <col min="8708" max="8709" width="19.140625" style="49" customWidth="1"/>
    <col min="8710" max="8710" width="20.7109375" style="49" customWidth="1"/>
    <col min="8711" max="8711" width="24" style="49" customWidth="1"/>
    <col min="8712" max="8712" width="18.7109375" style="49" customWidth="1"/>
    <col min="8713" max="8713" width="17" style="49" customWidth="1"/>
    <col min="8714" max="8714" width="0" style="49" hidden="1" customWidth="1"/>
    <col min="8715" max="8960" width="9.140625" style="49"/>
    <col min="8961" max="8961" width="17.140625" style="49" customWidth="1"/>
    <col min="8962" max="8963" width="24.7109375" style="49" customWidth="1"/>
    <col min="8964" max="8965" width="19.140625" style="49" customWidth="1"/>
    <col min="8966" max="8966" width="20.7109375" style="49" customWidth="1"/>
    <col min="8967" max="8967" width="24" style="49" customWidth="1"/>
    <col min="8968" max="8968" width="18.7109375" style="49" customWidth="1"/>
    <col min="8969" max="8969" width="17" style="49" customWidth="1"/>
    <col min="8970" max="8970" width="0" style="49" hidden="1" customWidth="1"/>
    <col min="8971" max="9216" width="9.140625" style="49"/>
    <col min="9217" max="9217" width="17.140625" style="49" customWidth="1"/>
    <col min="9218" max="9219" width="24.7109375" style="49" customWidth="1"/>
    <col min="9220" max="9221" width="19.140625" style="49" customWidth="1"/>
    <col min="9222" max="9222" width="20.7109375" style="49" customWidth="1"/>
    <col min="9223" max="9223" width="24" style="49" customWidth="1"/>
    <col min="9224" max="9224" width="18.7109375" style="49" customWidth="1"/>
    <col min="9225" max="9225" width="17" style="49" customWidth="1"/>
    <col min="9226" max="9226" width="0" style="49" hidden="1" customWidth="1"/>
    <col min="9227" max="9472" width="9.140625" style="49"/>
    <col min="9473" max="9473" width="17.140625" style="49" customWidth="1"/>
    <col min="9474" max="9475" width="24.7109375" style="49" customWidth="1"/>
    <col min="9476" max="9477" width="19.140625" style="49" customWidth="1"/>
    <col min="9478" max="9478" width="20.7109375" style="49" customWidth="1"/>
    <col min="9479" max="9479" width="24" style="49" customWidth="1"/>
    <col min="9480" max="9480" width="18.7109375" style="49" customWidth="1"/>
    <col min="9481" max="9481" width="17" style="49" customWidth="1"/>
    <col min="9482" max="9482" width="0" style="49" hidden="1" customWidth="1"/>
    <col min="9483" max="9728" width="9.140625" style="49"/>
    <col min="9729" max="9729" width="17.140625" style="49" customWidth="1"/>
    <col min="9730" max="9731" width="24.7109375" style="49" customWidth="1"/>
    <col min="9732" max="9733" width="19.140625" style="49" customWidth="1"/>
    <col min="9734" max="9734" width="20.7109375" style="49" customWidth="1"/>
    <col min="9735" max="9735" width="24" style="49" customWidth="1"/>
    <col min="9736" max="9736" width="18.7109375" style="49" customWidth="1"/>
    <col min="9737" max="9737" width="17" style="49" customWidth="1"/>
    <col min="9738" max="9738" width="0" style="49" hidden="1" customWidth="1"/>
    <col min="9739" max="9984" width="9.140625" style="49"/>
    <col min="9985" max="9985" width="17.140625" style="49" customWidth="1"/>
    <col min="9986" max="9987" width="24.7109375" style="49" customWidth="1"/>
    <col min="9988" max="9989" width="19.140625" style="49" customWidth="1"/>
    <col min="9990" max="9990" width="20.7109375" style="49" customWidth="1"/>
    <col min="9991" max="9991" width="24" style="49" customWidth="1"/>
    <col min="9992" max="9992" width="18.7109375" style="49" customWidth="1"/>
    <col min="9993" max="9993" width="17" style="49" customWidth="1"/>
    <col min="9994" max="9994" width="0" style="49" hidden="1" customWidth="1"/>
    <col min="9995" max="10240" width="9.140625" style="49"/>
    <col min="10241" max="10241" width="17.140625" style="49" customWidth="1"/>
    <col min="10242" max="10243" width="24.7109375" style="49" customWidth="1"/>
    <col min="10244" max="10245" width="19.140625" style="49" customWidth="1"/>
    <col min="10246" max="10246" width="20.7109375" style="49" customWidth="1"/>
    <col min="10247" max="10247" width="24" style="49" customWidth="1"/>
    <col min="10248" max="10248" width="18.7109375" style="49" customWidth="1"/>
    <col min="10249" max="10249" width="17" style="49" customWidth="1"/>
    <col min="10250" max="10250" width="0" style="49" hidden="1" customWidth="1"/>
    <col min="10251" max="10496" width="9.140625" style="49"/>
    <col min="10497" max="10497" width="17.140625" style="49" customWidth="1"/>
    <col min="10498" max="10499" width="24.7109375" style="49" customWidth="1"/>
    <col min="10500" max="10501" width="19.140625" style="49" customWidth="1"/>
    <col min="10502" max="10502" width="20.7109375" style="49" customWidth="1"/>
    <col min="10503" max="10503" width="24" style="49" customWidth="1"/>
    <col min="10504" max="10504" width="18.7109375" style="49" customWidth="1"/>
    <col min="10505" max="10505" width="17" style="49" customWidth="1"/>
    <col min="10506" max="10506" width="0" style="49" hidden="1" customWidth="1"/>
    <col min="10507" max="10752" width="9.140625" style="49"/>
    <col min="10753" max="10753" width="17.140625" style="49" customWidth="1"/>
    <col min="10754" max="10755" width="24.7109375" style="49" customWidth="1"/>
    <col min="10756" max="10757" width="19.140625" style="49" customWidth="1"/>
    <col min="10758" max="10758" width="20.7109375" style="49" customWidth="1"/>
    <col min="10759" max="10759" width="24" style="49" customWidth="1"/>
    <col min="10760" max="10760" width="18.7109375" style="49" customWidth="1"/>
    <col min="10761" max="10761" width="17" style="49" customWidth="1"/>
    <col min="10762" max="10762" width="0" style="49" hidden="1" customWidth="1"/>
    <col min="10763" max="11008" width="9.140625" style="49"/>
    <col min="11009" max="11009" width="17.140625" style="49" customWidth="1"/>
    <col min="11010" max="11011" width="24.7109375" style="49" customWidth="1"/>
    <col min="11012" max="11013" width="19.140625" style="49" customWidth="1"/>
    <col min="11014" max="11014" width="20.7109375" style="49" customWidth="1"/>
    <col min="11015" max="11015" width="24" style="49" customWidth="1"/>
    <col min="11016" max="11016" width="18.7109375" style="49" customWidth="1"/>
    <col min="11017" max="11017" width="17" style="49" customWidth="1"/>
    <col min="11018" max="11018" width="0" style="49" hidden="1" customWidth="1"/>
    <col min="11019" max="11264" width="9.140625" style="49"/>
    <col min="11265" max="11265" width="17.140625" style="49" customWidth="1"/>
    <col min="11266" max="11267" width="24.7109375" style="49" customWidth="1"/>
    <col min="11268" max="11269" width="19.140625" style="49" customWidth="1"/>
    <col min="11270" max="11270" width="20.7109375" style="49" customWidth="1"/>
    <col min="11271" max="11271" width="24" style="49" customWidth="1"/>
    <col min="11272" max="11272" width="18.7109375" style="49" customWidth="1"/>
    <col min="11273" max="11273" width="17" style="49" customWidth="1"/>
    <col min="11274" max="11274" width="0" style="49" hidden="1" customWidth="1"/>
    <col min="11275" max="11520" width="9.140625" style="49"/>
    <col min="11521" max="11521" width="17.140625" style="49" customWidth="1"/>
    <col min="11522" max="11523" width="24.7109375" style="49" customWidth="1"/>
    <col min="11524" max="11525" width="19.140625" style="49" customWidth="1"/>
    <col min="11526" max="11526" width="20.7109375" style="49" customWidth="1"/>
    <col min="11527" max="11527" width="24" style="49" customWidth="1"/>
    <col min="11528" max="11528" width="18.7109375" style="49" customWidth="1"/>
    <col min="11529" max="11529" width="17" style="49" customWidth="1"/>
    <col min="11530" max="11530" width="0" style="49" hidden="1" customWidth="1"/>
    <col min="11531" max="11776" width="9.140625" style="49"/>
    <col min="11777" max="11777" width="17.140625" style="49" customWidth="1"/>
    <col min="11778" max="11779" width="24.7109375" style="49" customWidth="1"/>
    <col min="11780" max="11781" width="19.140625" style="49" customWidth="1"/>
    <col min="11782" max="11782" width="20.7109375" style="49" customWidth="1"/>
    <col min="11783" max="11783" width="24" style="49" customWidth="1"/>
    <col min="11784" max="11784" width="18.7109375" style="49" customWidth="1"/>
    <col min="11785" max="11785" width="17" style="49" customWidth="1"/>
    <col min="11786" max="11786" width="0" style="49" hidden="1" customWidth="1"/>
    <col min="11787" max="12032" width="9.140625" style="49"/>
    <col min="12033" max="12033" width="17.140625" style="49" customWidth="1"/>
    <col min="12034" max="12035" width="24.7109375" style="49" customWidth="1"/>
    <col min="12036" max="12037" width="19.140625" style="49" customWidth="1"/>
    <col min="12038" max="12038" width="20.7109375" style="49" customWidth="1"/>
    <col min="12039" max="12039" width="24" style="49" customWidth="1"/>
    <col min="12040" max="12040" width="18.7109375" style="49" customWidth="1"/>
    <col min="12041" max="12041" width="17" style="49" customWidth="1"/>
    <col min="12042" max="12042" width="0" style="49" hidden="1" customWidth="1"/>
    <col min="12043" max="12288" width="9.140625" style="49"/>
    <col min="12289" max="12289" width="17.140625" style="49" customWidth="1"/>
    <col min="12290" max="12291" width="24.7109375" style="49" customWidth="1"/>
    <col min="12292" max="12293" width="19.140625" style="49" customWidth="1"/>
    <col min="12294" max="12294" width="20.7109375" style="49" customWidth="1"/>
    <col min="12295" max="12295" width="24" style="49" customWidth="1"/>
    <col min="12296" max="12296" width="18.7109375" style="49" customWidth="1"/>
    <col min="12297" max="12297" width="17" style="49" customWidth="1"/>
    <col min="12298" max="12298" width="0" style="49" hidden="1" customWidth="1"/>
    <col min="12299" max="12544" width="9.140625" style="49"/>
    <col min="12545" max="12545" width="17.140625" style="49" customWidth="1"/>
    <col min="12546" max="12547" width="24.7109375" style="49" customWidth="1"/>
    <col min="12548" max="12549" width="19.140625" style="49" customWidth="1"/>
    <col min="12550" max="12550" width="20.7109375" style="49" customWidth="1"/>
    <col min="12551" max="12551" width="24" style="49" customWidth="1"/>
    <col min="12552" max="12552" width="18.7109375" style="49" customWidth="1"/>
    <col min="12553" max="12553" width="17" style="49" customWidth="1"/>
    <col min="12554" max="12554" width="0" style="49" hidden="1" customWidth="1"/>
    <col min="12555" max="12800" width="9.140625" style="49"/>
    <col min="12801" max="12801" width="17.140625" style="49" customWidth="1"/>
    <col min="12802" max="12803" width="24.7109375" style="49" customWidth="1"/>
    <col min="12804" max="12805" width="19.140625" style="49" customWidth="1"/>
    <col min="12806" max="12806" width="20.7109375" style="49" customWidth="1"/>
    <col min="12807" max="12807" width="24" style="49" customWidth="1"/>
    <col min="12808" max="12808" width="18.7109375" style="49" customWidth="1"/>
    <col min="12809" max="12809" width="17" style="49" customWidth="1"/>
    <col min="12810" max="12810" width="0" style="49" hidden="1" customWidth="1"/>
    <col min="12811" max="13056" width="9.140625" style="49"/>
    <col min="13057" max="13057" width="17.140625" style="49" customWidth="1"/>
    <col min="13058" max="13059" width="24.7109375" style="49" customWidth="1"/>
    <col min="13060" max="13061" width="19.140625" style="49" customWidth="1"/>
    <col min="13062" max="13062" width="20.7109375" style="49" customWidth="1"/>
    <col min="13063" max="13063" width="24" style="49" customWidth="1"/>
    <col min="13064" max="13064" width="18.7109375" style="49" customWidth="1"/>
    <col min="13065" max="13065" width="17" style="49" customWidth="1"/>
    <col min="13066" max="13066" width="0" style="49" hidden="1" customWidth="1"/>
    <col min="13067" max="13312" width="9.140625" style="49"/>
    <col min="13313" max="13313" width="17.140625" style="49" customWidth="1"/>
    <col min="13314" max="13315" width="24.7109375" style="49" customWidth="1"/>
    <col min="13316" max="13317" width="19.140625" style="49" customWidth="1"/>
    <col min="13318" max="13318" width="20.7109375" style="49" customWidth="1"/>
    <col min="13319" max="13319" width="24" style="49" customWidth="1"/>
    <col min="13320" max="13320" width="18.7109375" style="49" customWidth="1"/>
    <col min="13321" max="13321" width="17" style="49" customWidth="1"/>
    <col min="13322" max="13322" width="0" style="49" hidden="1" customWidth="1"/>
    <col min="13323" max="13568" width="9.140625" style="49"/>
    <col min="13569" max="13569" width="17.140625" style="49" customWidth="1"/>
    <col min="13570" max="13571" width="24.7109375" style="49" customWidth="1"/>
    <col min="13572" max="13573" width="19.140625" style="49" customWidth="1"/>
    <col min="13574" max="13574" width="20.7109375" style="49" customWidth="1"/>
    <col min="13575" max="13575" width="24" style="49" customWidth="1"/>
    <col min="13576" max="13576" width="18.7109375" style="49" customWidth="1"/>
    <col min="13577" max="13577" width="17" style="49" customWidth="1"/>
    <col min="13578" max="13578" width="0" style="49" hidden="1" customWidth="1"/>
    <col min="13579" max="13824" width="9.140625" style="49"/>
    <col min="13825" max="13825" width="17.140625" style="49" customWidth="1"/>
    <col min="13826" max="13827" width="24.7109375" style="49" customWidth="1"/>
    <col min="13828" max="13829" width="19.140625" style="49" customWidth="1"/>
    <col min="13830" max="13830" width="20.7109375" style="49" customWidth="1"/>
    <col min="13831" max="13831" width="24" style="49" customWidth="1"/>
    <col min="13832" max="13832" width="18.7109375" style="49" customWidth="1"/>
    <col min="13833" max="13833" width="17" style="49" customWidth="1"/>
    <col min="13834" max="13834" width="0" style="49" hidden="1" customWidth="1"/>
    <col min="13835" max="14080" width="9.140625" style="49"/>
    <col min="14081" max="14081" width="17.140625" style="49" customWidth="1"/>
    <col min="14082" max="14083" width="24.7109375" style="49" customWidth="1"/>
    <col min="14084" max="14085" width="19.140625" style="49" customWidth="1"/>
    <col min="14086" max="14086" width="20.7109375" style="49" customWidth="1"/>
    <col min="14087" max="14087" width="24" style="49" customWidth="1"/>
    <col min="14088" max="14088" width="18.7109375" style="49" customWidth="1"/>
    <col min="14089" max="14089" width="17" style="49" customWidth="1"/>
    <col min="14090" max="14090" width="0" style="49" hidden="1" customWidth="1"/>
    <col min="14091" max="14336" width="9.140625" style="49"/>
    <col min="14337" max="14337" width="17.140625" style="49" customWidth="1"/>
    <col min="14338" max="14339" width="24.7109375" style="49" customWidth="1"/>
    <col min="14340" max="14341" width="19.140625" style="49" customWidth="1"/>
    <col min="14342" max="14342" width="20.7109375" style="49" customWidth="1"/>
    <col min="14343" max="14343" width="24" style="49" customWidth="1"/>
    <col min="14344" max="14344" width="18.7109375" style="49" customWidth="1"/>
    <col min="14345" max="14345" width="17" style="49" customWidth="1"/>
    <col min="14346" max="14346" width="0" style="49" hidden="1" customWidth="1"/>
    <col min="14347" max="14592" width="9.140625" style="49"/>
    <col min="14593" max="14593" width="17.140625" style="49" customWidth="1"/>
    <col min="14594" max="14595" width="24.7109375" style="49" customWidth="1"/>
    <col min="14596" max="14597" width="19.140625" style="49" customWidth="1"/>
    <col min="14598" max="14598" width="20.7109375" style="49" customWidth="1"/>
    <col min="14599" max="14599" width="24" style="49" customWidth="1"/>
    <col min="14600" max="14600" width="18.7109375" style="49" customWidth="1"/>
    <col min="14601" max="14601" width="17" style="49" customWidth="1"/>
    <col min="14602" max="14602" width="0" style="49" hidden="1" customWidth="1"/>
    <col min="14603" max="14848" width="9.140625" style="49"/>
    <col min="14849" max="14849" width="17.140625" style="49" customWidth="1"/>
    <col min="14850" max="14851" width="24.7109375" style="49" customWidth="1"/>
    <col min="14852" max="14853" width="19.140625" style="49" customWidth="1"/>
    <col min="14854" max="14854" width="20.7109375" style="49" customWidth="1"/>
    <col min="14855" max="14855" width="24" style="49" customWidth="1"/>
    <col min="14856" max="14856" width="18.7109375" style="49" customWidth="1"/>
    <col min="14857" max="14857" width="17" style="49" customWidth="1"/>
    <col min="14858" max="14858" width="0" style="49" hidden="1" customWidth="1"/>
    <col min="14859" max="15104" width="9.140625" style="49"/>
    <col min="15105" max="15105" width="17.140625" style="49" customWidth="1"/>
    <col min="15106" max="15107" width="24.7109375" style="49" customWidth="1"/>
    <col min="15108" max="15109" width="19.140625" style="49" customWidth="1"/>
    <col min="15110" max="15110" width="20.7109375" style="49" customWidth="1"/>
    <col min="15111" max="15111" width="24" style="49" customWidth="1"/>
    <col min="15112" max="15112" width="18.7109375" style="49" customWidth="1"/>
    <col min="15113" max="15113" width="17" style="49" customWidth="1"/>
    <col min="15114" max="15114" width="0" style="49" hidden="1" customWidth="1"/>
    <col min="15115" max="15360" width="9.140625" style="49"/>
    <col min="15361" max="15361" width="17.140625" style="49" customWidth="1"/>
    <col min="15362" max="15363" width="24.7109375" style="49" customWidth="1"/>
    <col min="15364" max="15365" width="19.140625" style="49" customWidth="1"/>
    <col min="15366" max="15366" width="20.7109375" style="49" customWidth="1"/>
    <col min="15367" max="15367" width="24" style="49" customWidth="1"/>
    <col min="15368" max="15368" width="18.7109375" style="49" customWidth="1"/>
    <col min="15369" max="15369" width="17" style="49" customWidth="1"/>
    <col min="15370" max="15370" width="0" style="49" hidden="1" customWidth="1"/>
    <col min="15371" max="15616" width="9.140625" style="49"/>
    <col min="15617" max="15617" width="17.140625" style="49" customWidth="1"/>
    <col min="15618" max="15619" width="24.7109375" style="49" customWidth="1"/>
    <col min="15620" max="15621" width="19.140625" style="49" customWidth="1"/>
    <col min="15622" max="15622" width="20.7109375" style="49" customWidth="1"/>
    <col min="15623" max="15623" width="24" style="49" customWidth="1"/>
    <col min="15624" max="15624" width="18.7109375" style="49" customWidth="1"/>
    <col min="15625" max="15625" width="17" style="49" customWidth="1"/>
    <col min="15626" max="15626" width="0" style="49" hidden="1" customWidth="1"/>
    <col min="15627" max="15872" width="9.140625" style="49"/>
    <col min="15873" max="15873" width="17.140625" style="49" customWidth="1"/>
    <col min="15874" max="15875" width="24.7109375" style="49" customWidth="1"/>
    <col min="15876" max="15877" width="19.140625" style="49" customWidth="1"/>
    <col min="15878" max="15878" width="20.7109375" style="49" customWidth="1"/>
    <col min="15879" max="15879" width="24" style="49" customWidth="1"/>
    <col min="15880" max="15880" width="18.7109375" style="49" customWidth="1"/>
    <col min="15881" max="15881" width="17" style="49" customWidth="1"/>
    <col min="15882" max="15882" width="0" style="49" hidden="1" customWidth="1"/>
    <col min="15883" max="16128" width="9.140625" style="49"/>
    <col min="16129" max="16129" width="17.140625" style="49" customWidth="1"/>
    <col min="16130" max="16131" width="24.7109375" style="49" customWidth="1"/>
    <col min="16132" max="16133" width="19.140625" style="49" customWidth="1"/>
    <col min="16134" max="16134" width="20.7109375" style="49" customWidth="1"/>
    <col min="16135" max="16135" width="24" style="49" customWidth="1"/>
    <col min="16136" max="16136" width="18.7109375" style="49" customWidth="1"/>
    <col min="16137" max="16137" width="17" style="49" customWidth="1"/>
    <col min="16138" max="16138" width="0" style="49" hidden="1" customWidth="1"/>
    <col min="16139" max="16384" width="9.140625" style="49"/>
  </cols>
  <sheetData>
    <row r="1" spans="1:10" ht="15.75" customHeight="1" x14ac:dyDescent="0.2">
      <c r="A1" s="117" t="s">
        <v>74</v>
      </c>
      <c r="B1" s="117"/>
      <c r="C1" s="117"/>
      <c r="D1" s="117"/>
      <c r="E1" s="117"/>
      <c r="F1" s="117"/>
      <c r="G1" s="117"/>
      <c r="H1" s="117"/>
      <c r="I1" s="117"/>
    </row>
    <row r="2" spans="1:10" ht="15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</row>
    <row r="3" spans="1:10" ht="16.5" thickBot="1" x14ac:dyDescent="0.3">
      <c r="A3" s="33"/>
      <c r="I3" s="52" t="s">
        <v>40</v>
      </c>
    </row>
    <row r="4" spans="1:10" ht="98.25" customHeight="1" thickBot="1" x14ac:dyDescent="0.25">
      <c r="A4" s="118" t="s">
        <v>41</v>
      </c>
      <c r="B4" s="53" t="s">
        <v>42</v>
      </c>
      <c r="C4" s="54" t="s">
        <v>85</v>
      </c>
      <c r="D4" s="53" t="s">
        <v>43</v>
      </c>
      <c r="E4" s="54" t="s">
        <v>86</v>
      </c>
      <c r="F4" s="53" t="s">
        <v>44</v>
      </c>
      <c r="G4" s="54" t="s">
        <v>87</v>
      </c>
      <c r="H4" s="120" t="s">
        <v>45</v>
      </c>
      <c r="I4" s="122" t="s">
        <v>88</v>
      </c>
    </row>
    <row r="5" spans="1:10" ht="25.5" customHeight="1" thickBot="1" x14ac:dyDescent="0.25">
      <c r="A5" s="119"/>
      <c r="B5" s="55" t="s">
        <v>72</v>
      </c>
      <c r="C5" s="56" t="s">
        <v>72</v>
      </c>
      <c r="D5" s="57" t="s">
        <v>72</v>
      </c>
      <c r="E5" s="58" t="s">
        <v>72</v>
      </c>
      <c r="F5" s="57" t="s">
        <v>72</v>
      </c>
      <c r="G5" s="58" t="s">
        <v>72</v>
      </c>
      <c r="H5" s="121"/>
      <c r="I5" s="123"/>
    </row>
    <row r="6" spans="1:10" s="61" customFormat="1" ht="79.5" customHeight="1" thickBot="1" x14ac:dyDescent="0.25">
      <c r="A6" s="119"/>
      <c r="B6" s="59" t="s">
        <v>73</v>
      </c>
      <c r="C6" s="60" t="s">
        <v>73</v>
      </c>
      <c r="D6" s="59" t="s">
        <v>73</v>
      </c>
      <c r="E6" s="60" t="s">
        <v>73</v>
      </c>
      <c r="F6" s="59" t="s">
        <v>73</v>
      </c>
      <c r="G6" s="60" t="s">
        <v>73</v>
      </c>
      <c r="H6" s="121"/>
      <c r="I6" s="123"/>
    </row>
    <row r="7" spans="1:10" x14ac:dyDescent="0.2">
      <c r="A7" s="62" t="s">
        <v>17</v>
      </c>
      <c r="B7" s="63">
        <v>39453601</v>
      </c>
      <c r="C7" s="63">
        <v>39453601</v>
      </c>
      <c r="D7" s="63">
        <v>28951088</v>
      </c>
      <c r="E7" s="63">
        <v>28951088</v>
      </c>
      <c r="F7" s="63">
        <v>21504873</v>
      </c>
      <c r="G7" s="63">
        <v>21504873</v>
      </c>
      <c r="H7" s="64">
        <f>B7+D7+F7</f>
        <v>89909562</v>
      </c>
      <c r="I7" s="65">
        <f>C7+E7+G7</f>
        <v>89909562</v>
      </c>
      <c r="J7" s="66">
        <f>D7/$D$28</f>
        <v>0.86035393482126277</v>
      </c>
    </row>
    <row r="8" spans="1:10" ht="16.5" thickBot="1" x14ac:dyDescent="0.25">
      <c r="A8" s="67" t="s">
        <v>3</v>
      </c>
      <c r="B8" s="68">
        <v>500000</v>
      </c>
      <c r="C8" s="68">
        <v>500000</v>
      </c>
      <c r="D8" s="68"/>
      <c r="E8" s="68"/>
      <c r="F8" s="68"/>
      <c r="G8" s="68"/>
      <c r="H8" s="69">
        <f t="shared" ref="H8:I27" si="0">B8+D8+F8</f>
        <v>500000</v>
      </c>
      <c r="I8" s="70">
        <f t="shared" si="0"/>
        <v>500000</v>
      </c>
      <c r="J8" s="66">
        <f t="shared" ref="J8:J28" si="1">D8/$D$28</f>
        <v>0</v>
      </c>
    </row>
    <row r="9" spans="1:10" x14ac:dyDescent="0.2">
      <c r="A9" s="62" t="s">
        <v>4</v>
      </c>
      <c r="B9" s="63">
        <v>335312</v>
      </c>
      <c r="C9" s="63">
        <v>335312</v>
      </c>
      <c r="D9" s="63"/>
      <c r="E9" s="63"/>
      <c r="F9" s="63"/>
      <c r="G9" s="63"/>
      <c r="H9" s="64">
        <f t="shared" si="0"/>
        <v>335312</v>
      </c>
      <c r="I9" s="65">
        <f t="shared" si="0"/>
        <v>335312</v>
      </c>
      <c r="J9" s="66">
        <f t="shared" si="1"/>
        <v>0</v>
      </c>
    </row>
    <row r="10" spans="1:10" x14ac:dyDescent="0.2">
      <c r="A10" s="71" t="s">
        <v>5</v>
      </c>
      <c r="B10" s="72">
        <v>135675</v>
      </c>
      <c r="C10" s="72">
        <v>135675</v>
      </c>
      <c r="D10" s="72"/>
      <c r="E10" s="72"/>
      <c r="F10" s="72"/>
      <c r="G10" s="72"/>
      <c r="H10" s="73">
        <f t="shared" si="0"/>
        <v>135675</v>
      </c>
      <c r="I10" s="74">
        <f t="shared" si="0"/>
        <v>135675</v>
      </c>
      <c r="J10" s="66">
        <f t="shared" si="1"/>
        <v>0</v>
      </c>
    </row>
    <row r="11" spans="1:10" x14ac:dyDescent="0.2">
      <c r="A11" s="71" t="s">
        <v>6</v>
      </c>
      <c r="B11" s="72">
        <v>133091</v>
      </c>
      <c r="C11" s="72"/>
      <c r="D11" s="72"/>
      <c r="E11" s="72"/>
      <c r="F11" s="72"/>
      <c r="G11" s="72"/>
      <c r="H11" s="73">
        <f t="shared" si="0"/>
        <v>133091</v>
      </c>
      <c r="I11" s="74">
        <f t="shared" si="0"/>
        <v>0</v>
      </c>
      <c r="J11" s="66">
        <f t="shared" si="1"/>
        <v>0</v>
      </c>
    </row>
    <row r="12" spans="1:10" x14ac:dyDescent="0.2">
      <c r="A12" s="71" t="s">
        <v>2</v>
      </c>
      <c r="B12" s="72">
        <v>75914</v>
      </c>
      <c r="C12" s="72"/>
      <c r="D12" s="72"/>
      <c r="E12" s="72"/>
      <c r="F12" s="72"/>
      <c r="G12" s="72"/>
      <c r="H12" s="73">
        <f t="shared" si="0"/>
        <v>75914</v>
      </c>
      <c r="I12" s="74">
        <f t="shared" si="0"/>
        <v>0</v>
      </c>
      <c r="J12" s="66">
        <f t="shared" si="1"/>
        <v>0</v>
      </c>
    </row>
    <row r="13" spans="1:10" x14ac:dyDescent="0.2">
      <c r="A13" s="71" t="s">
        <v>1</v>
      </c>
      <c r="B13" s="72">
        <v>215789</v>
      </c>
      <c r="C13" s="72">
        <v>215789</v>
      </c>
      <c r="D13" s="75"/>
      <c r="E13" s="75"/>
      <c r="F13" s="75"/>
      <c r="G13" s="75"/>
      <c r="H13" s="73">
        <f t="shared" si="0"/>
        <v>215789</v>
      </c>
      <c r="I13" s="74">
        <f t="shared" si="0"/>
        <v>215789</v>
      </c>
      <c r="J13" s="66">
        <f t="shared" si="1"/>
        <v>0</v>
      </c>
    </row>
    <row r="14" spans="1:10" ht="16.5" thickBot="1" x14ac:dyDescent="0.25">
      <c r="A14" s="67" t="s">
        <v>37</v>
      </c>
      <c r="B14" s="76">
        <v>104018</v>
      </c>
      <c r="C14" s="76">
        <v>104018</v>
      </c>
      <c r="D14" s="68">
        <v>510752</v>
      </c>
      <c r="E14" s="68">
        <v>510752</v>
      </c>
      <c r="F14" s="68"/>
      <c r="G14" s="68"/>
      <c r="H14" s="69">
        <f t="shared" si="0"/>
        <v>614770</v>
      </c>
      <c r="I14" s="70">
        <f t="shared" si="0"/>
        <v>614770</v>
      </c>
      <c r="J14" s="66">
        <f t="shared" si="1"/>
        <v>1.5178272157434277E-2</v>
      </c>
    </row>
    <row r="15" spans="1:10" x14ac:dyDescent="0.2">
      <c r="A15" s="62" t="s">
        <v>46</v>
      </c>
      <c r="B15" s="63">
        <v>2937871</v>
      </c>
      <c r="C15" s="63">
        <v>2937871</v>
      </c>
      <c r="D15" s="63">
        <v>2782520</v>
      </c>
      <c r="E15" s="63">
        <v>2782520</v>
      </c>
      <c r="F15" s="63"/>
      <c r="G15" s="63"/>
      <c r="H15" s="64">
        <f t="shared" si="0"/>
        <v>5720391</v>
      </c>
      <c r="I15" s="65">
        <f t="shared" si="0"/>
        <v>5720391</v>
      </c>
      <c r="J15" s="66">
        <f t="shared" si="1"/>
        <v>8.2689535906866785E-2</v>
      </c>
    </row>
    <row r="16" spans="1:10" ht="16.5" thickBot="1" x14ac:dyDescent="0.25">
      <c r="A16" s="67" t="s">
        <v>10</v>
      </c>
      <c r="B16" s="76">
        <v>197836</v>
      </c>
      <c r="C16" s="76"/>
      <c r="D16" s="68"/>
      <c r="E16" s="68"/>
      <c r="F16" s="68"/>
      <c r="G16" s="68"/>
      <c r="H16" s="69">
        <f t="shared" si="0"/>
        <v>197836</v>
      </c>
      <c r="I16" s="70">
        <f t="shared" si="0"/>
        <v>0</v>
      </c>
      <c r="J16" s="66">
        <f t="shared" si="1"/>
        <v>0</v>
      </c>
    </row>
    <row r="17" spans="1:10" x14ac:dyDescent="0.2">
      <c r="A17" s="62" t="s">
        <v>8</v>
      </c>
      <c r="B17" s="77"/>
      <c r="C17" s="77"/>
      <c r="D17" s="63"/>
      <c r="E17" s="63"/>
      <c r="F17" s="63"/>
      <c r="G17" s="63"/>
      <c r="H17" s="64">
        <f t="shared" si="0"/>
        <v>0</v>
      </c>
      <c r="I17" s="65">
        <f t="shared" si="0"/>
        <v>0</v>
      </c>
      <c r="J17" s="66">
        <f t="shared" si="1"/>
        <v>0</v>
      </c>
    </row>
    <row r="18" spans="1:10" x14ac:dyDescent="0.2">
      <c r="A18" s="71" t="s">
        <v>9</v>
      </c>
      <c r="B18" s="72"/>
      <c r="C18" s="72"/>
      <c r="D18" s="75"/>
      <c r="E18" s="75"/>
      <c r="F18" s="75"/>
      <c r="G18" s="75"/>
      <c r="H18" s="73">
        <f t="shared" si="0"/>
        <v>0</v>
      </c>
      <c r="I18" s="74">
        <f t="shared" si="0"/>
        <v>0</v>
      </c>
      <c r="J18" s="66"/>
    </row>
    <row r="19" spans="1:10" x14ac:dyDescent="0.2">
      <c r="A19" s="71" t="s">
        <v>11</v>
      </c>
      <c r="B19" s="72"/>
      <c r="C19" s="72"/>
      <c r="D19" s="75"/>
      <c r="E19" s="75"/>
      <c r="F19" s="75"/>
      <c r="G19" s="75"/>
      <c r="H19" s="73">
        <f t="shared" si="0"/>
        <v>0</v>
      </c>
      <c r="I19" s="74">
        <f t="shared" si="0"/>
        <v>0</v>
      </c>
      <c r="J19" s="66">
        <f t="shared" si="1"/>
        <v>0</v>
      </c>
    </row>
    <row r="20" spans="1:10" x14ac:dyDescent="0.2">
      <c r="A20" s="71" t="s">
        <v>12</v>
      </c>
      <c r="B20" s="72"/>
      <c r="C20" s="72"/>
      <c r="D20" s="75"/>
      <c r="E20" s="75"/>
      <c r="F20" s="75"/>
      <c r="G20" s="75"/>
      <c r="H20" s="73">
        <f t="shared" si="0"/>
        <v>0</v>
      </c>
      <c r="I20" s="74">
        <f t="shared" si="0"/>
        <v>0</v>
      </c>
      <c r="J20" s="66"/>
    </row>
    <row r="21" spans="1:10" x14ac:dyDescent="0.2">
      <c r="A21" s="71" t="s">
        <v>13</v>
      </c>
      <c r="B21" s="72"/>
      <c r="C21" s="72"/>
      <c r="D21" s="75">
        <v>1405847</v>
      </c>
      <c r="E21" s="75">
        <v>1405847</v>
      </c>
      <c r="F21" s="75"/>
      <c r="G21" s="75"/>
      <c r="H21" s="73">
        <f t="shared" si="0"/>
        <v>1405847</v>
      </c>
      <c r="I21" s="74">
        <f t="shared" si="0"/>
        <v>1405847</v>
      </c>
      <c r="J21" s="66">
        <f t="shared" si="1"/>
        <v>4.1778257114436175E-2</v>
      </c>
    </row>
    <row r="22" spans="1:10" x14ac:dyDescent="0.2">
      <c r="A22" s="71" t="s">
        <v>14</v>
      </c>
      <c r="B22" s="72"/>
      <c r="C22" s="72"/>
      <c r="D22" s="75"/>
      <c r="E22" s="75"/>
      <c r="F22" s="75"/>
      <c r="G22" s="75"/>
      <c r="H22" s="73">
        <f t="shared" si="0"/>
        <v>0</v>
      </c>
      <c r="I22" s="74">
        <f t="shared" si="0"/>
        <v>0</v>
      </c>
      <c r="J22" s="66"/>
    </row>
    <row r="23" spans="1:10" x14ac:dyDescent="0.2">
      <c r="A23" s="71" t="s">
        <v>20</v>
      </c>
      <c r="B23" s="72"/>
      <c r="C23" s="72"/>
      <c r="D23" s="75"/>
      <c r="E23" s="75"/>
      <c r="F23" s="75"/>
      <c r="G23" s="75"/>
      <c r="H23" s="73">
        <f t="shared" si="0"/>
        <v>0</v>
      </c>
      <c r="I23" s="74">
        <f t="shared" si="0"/>
        <v>0</v>
      </c>
      <c r="J23" s="66">
        <f t="shared" si="1"/>
        <v>0</v>
      </c>
    </row>
    <row r="24" spans="1:10" x14ac:dyDescent="0.2">
      <c r="A24" s="71" t="s">
        <v>15</v>
      </c>
      <c r="B24" s="72"/>
      <c r="C24" s="72"/>
      <c r="D24" s="75"/>
      <c r="E24" s="75"/>
      <c r="F24" s="75"/>
      <c r="G24" s="75"/>
      <c r="H24" s="73">
        <f t="shared" si="0"/>
        <v>0</v>
      </c>
      <c r="I24" s="74">
        <f t="shared" si="0"/>
        <v>0</v>
      </c>
      <c r="J24" s="66"/>
    </row>
    <row r="25" spans="1:10" x14ac:dyDescent="0.2">
      <c r="A25" s="71" t="s">
        <v>38</v>
      </c>
      <c r="B25" s="72"/>
      <c r="C25" s="72"/>
      <c r="D25" s="75"/>
      <c r="E25" s="75"/>
      <c r="F25" s="75"/>
      <c r="G25" s="75"/>
      <c r="H25" s="73">
        <f t="shared" si="0"/>
        <v>0</v>
      </c>
      <c r="I25" s="74">
        <f t="shared" si="0"/>
        <v>0</v>
      </c>
      <c r="J25" s="66"/>
    </row>
    <row r="26" spans="1:10" ht="16.5" thickBot="1" x14ac:dyDescent="0.25">
      <c r="A26" s="67" t="s">
        <v>16</v>
      </c>
      <c r="B26" s="76"/>
      <c r="C26" s="76"/>
      <c r="D26" s="68"/>
      <c r="E26" s="68"/>
      <c r="F26" s="68"/>
      <c r="G26" s="68"/>
      <c r="H26" s="69">
        <f t="shared" si="0"/>
        <v>0</v>
      </c>
      <c r="I26" s="70">
        <f t="shared" si="0"/>
        <v>0</v>
      </c>
      <c r="J26" s="66">
        <f t="shared" si="1"/>
        <v>0</v>
      </c>
    </row>
    <row r="27" spans="1:10" x14ac:dyDescent="0.2">
      <c r="A27" s="78" t="s">
        <v>0</v>
      </c>
      <c r="B27" s="79">
        <v>2711454</v>
      </c>
      <c r="C27" s="79">
        <v>2711454</v>
      </c>
      <c r="D27" s="79"/>
      <c r="E27" s="79"/>
      <c r="F27" s="79"/>
      <c r="G27" s="79"/>
      <c r="H27" s="80">
        <f t="shared" si="0"/>
        <v>2711454</v>
      </c>
      <c r="I27" s="81">
        <f t="shared" si="0"/>
        <v>2711454</v>
      </c>
      <c r="J27" s="66">
        <f t="shared" si="1"/>
        <v>0</v>
      </c>
    </row>
    <row r="28" spans="1:10" x14ac:dyDescent="0.2">
      <c r="A28" s="82" t="s">
        <v>47</v>
      </c>
      <c r="B28" s="83">
        <f>SUM(B7:B27)</f>
        <v>46800561</v>
      </c>
      <c r="C28" s="83">
        <f>SUM(C7:C27)</f>
        <v>46393720</v>
      </c>
      <c r="D28" s="83">
        <f>SUM(D7:D27)</f>
        <v>33650207</v>
      </c>
      <c r="E28" s="83">
        <f>SUM(E7:E27)</f>
        <v>33650207</v>
      </c>
      <c r="F28" s="83">
        <f>SUM(F7:F27)</f>
        <v>21504873</v>
      </c>
      <c r="G28" s="83">
        <f>SUM(G7)</f>
        <v>21504873</v>
      </c>
      <c r="H28" s="83">
        <f>SUM(H7:H27)</f>
        <v>101955641</v>
      </c>
      <c r="I28" s="83">
        <f>SUM(I7:I27)</f>
        <v>101548800</v>
      </c>
      <c r="J28" s="66">
        <f t="shared" si="1"/>
        <v>1</v>
      </c>
    </row>
    <row r="29" spans="1:10" x14ac:dyDescent="0.25">
      <c r="F29" s="84"/>
      <c r="G29" s="84"/>
      <c r="H29" s="85"/>
    </row>
    <row r="30" spans="1:10" x14ac:dyDescent="0.25">
      <c r="F30" s="84"/>
      <c r="G30" s="84"/>
      <c r="H30" s="85"/>
    </row>
    <row r="33" spans="2:3" x14ac:dyDescent="0.25">
      <c r="B33" s="87"/>
      <c r="C33" s="87"/>
    </row>
    <row r="34" spans="2:3" x14ac:dyDescent="0.25">
      <c r="B34" s="87"/>
      <c r="C34" s="87"/>
    </row>
  </sheetData>
  <mergeCells count="4">
    <mergeCell ref="A1:I2"/>
    <mergeCell ref="A4:A6"/>
    <mergeCell ref="H4:H6"/>
    <mergeCell ref="I4:I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&amp;RIII.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I.számú melléklet</vt:lpstr>
      <vt:lpstr>II. számú melléklet</vt:lpstr>
      <vt:lpstr>III. sz. melléklet</vt:lpstr>
      <vt:lpstr>'II. számú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Norina</dc:creator>
  <cp:lastModifiedBy>User</cp:lastModifiedBy>
  <cp:lastPrinted>2019-11-14T13:08:25Z</cp:lastPrinted>
  <dcterms:created xsi:type="dcterms:W3CDTF">2013-10-01T06:52:46Z</dcterms:created>
  <dcterms:modified xsi:type="dcterms:W3CDTF">2019-11-15T10:43:44Z</dcterms:modified>
</cp:coreProperties>
</file>