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codeName="ThisWorkbook"/>
  <mc:AlternateContent xmlns:mc="http://schemas.openxmlformats.org/markup-compatibility/2006">
    <mc:Choice Requires="x15">
      <x15ac:absPath xmlns:x15ac="http://schemas.microsoft.com/office/spreadsheetml/2010/11/ac" url="X:\dokumentumok\TÁRSULÁS\ILDIKÓ-BARBI\ELŐIRÁNYZATOK_\KKTÖT ELŐIR MÓD 2008-2019\2020\Előirányzat módosítás (1A)\05\"/>
    </mc:Choice>
  </mc:AlternateContent>
  <xr:revisionPtr revIDLastSave="0" documentId="13_ncr:1_{38D8A065-0367-44B1-BDB9-131D24BE2694}" xr6:coauthVersionLast="45" xr6:coauthVersionMax="45" xr10:uidLastSave="{00000000-0000-0000-0000-000000000000}"/>
  <bookViews>
    <workbookView xWindow="-120" yWindow="-120" windowWidth="21840" windowHeight="13140" tabRatio="725" xr2:uid="{00000000-000D-0000-FFFF-FFFF00000000}"/>
  </bookViews>
  <sheets>
    <sheet name="2020." sheetId="27" r:id="rId1"/>
  </sheets>
  <definedNames>
    <definedName name="_xlnm._FilterDatabase" localSheetId="0" hidden="1">'2020.'!$A$4:$N$106</definedName>
    <definedName name="_xlnm.Print_Area" localSheetId="0">'2020.'!$A$1:$N$243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27" l="1"/>
  <c r="E50" i="27"/>
  <c r="E45" i="27"/>
  <c r="F207" i="27" l="1"/>
  <c r="F182" i="27"/>
  <c r="F237" i="27" s="1"/>
  <c r="F165" i="27"/>
  <c r="F220" i="27" s="1"/>
  <c r="F164" i="27"/>
  <c r="F241" i="27"/>
  <c r="F240" i="27"/>
  <c r="F239" i="27"/>
  <c r="F235" i="27"/>
  <c r="F227" i="27"/>
  <c r="F225" i="27"/>
  <c r="F224" i="27"/>
  <c r="F223" i="27"/>
  <c r="F222" i="27"/>
  <c r="F213" i="27"/>
  <c r="F221" i="27"/>
  <c r="F173" i="27" l="1"/>
  <c r="F219" i="27"/>
  <c r="L41" i="27" l="1"/>
  <c r="L53" i="27"/>
  <c r="L38" i="27" l="1"/>
  <c r="L50" i="27"/>
  <c r="L64" i="27"/>
  <c r="E55" i="27" l="1"/>
  <c r="E38" i="27"/>
  <c r="E32" i="27"/>
  <c r="E14" i="27"/>
  <c r="E17" i="27" l="1"/>
  <c r="E12" i="27"/>
  <c r="M122" i="27"/>
  <c r="L66" i="27"/>
  <c r="L60" i="27"/>
  <c r="L7" i="27"/>
  <c r="E46" i="27" l="1"/>
  <c r="D65" i="27" l="1"/>
  <c r="D79" i="27"/>
  <c r="D59" i="27"/>
  <c r="D154" i="27" s="1"/>
  <c r="D56" i="27"/>
  <c r="E40" i="27"/>
  <c r="D40" i="27"/>
  <c r="D30" i="27"/>
  <c r="D21" i="27"/>
  <c r="D15" i="27"/>
  <c r="D112" i="27"/>
  <c r="D113" i="27"/>
  <c r="D114" i="27"/>
  <c r="D115" i="27"/>
  <c r="D116" i="27"/>
  <c r="D117" i="27"/>
  <c r="D118" i="27"/>
  <c r="D119" i="27"/>
  <c r="D120" i="27"/>
  <c r="D121" i="27"/>
  <c r="D122" i="27"/>
  <c r="D123" i="27"/>
  <c r="D126" i="27"/>
  <c r="D127" i="27"/>
  <c r="D128" i="27"/>
  <c r="D129" i="27"/>
  <c r="D130" i="27"/>
  <c r="D131" i="27"/>
  <c r="D132" i="27"/>
  <c r="D133" i="27"/>
  <c r="D135" i="27"/>
  <c r="D136" i="27"/>
  <c r="D137" i="27"/>
  <c r="D138" i="27"/>
  <c r="D139" i="27"/>
  <c r="D140" i="27"/>
  <c r="D141" i="27"/>
  <c r="D142" i="27"/>
  <c r="D143" i="27"/>
  <c r="D144" i="27"/>
  <c r="D145" i="27"/>
  <c r="D146" i="27"/>
  <c r="D147" i="27"/>
  <c r="D148" i="27"/>
  <c r="D149" i="27"/>
  <c r="D150" i="27"/>
  <c r="D152" i="27"/>
  <c r="D153" i="27"/>
  <c r="D155" i="27"/>
  <c r="D156" i="27"/>
  <c r="D157" i="27"/>
  <c r="D151" i="27" l="1"/>
  <c r="D106" i="27"/>
  <c r="D134" i="27"/>
  <c r="D124" i="27"/>
  <c r="D27" i="27"/>
  <c r="D125" i="27"/>
  <c r="D158" i="27"/>
  <c r="G112" i="27" l="1"/>
  <c r="H112" i="27"/>
  <c r="I112" i="27"/>
  <c r="G113" i="27"/>
  <c r="H113" i="27"/>
  <c r="I113" i="27"/>
  <c r="G114" i="27"/>
  <c r="H114" i="27"/>
  <c r="I114" i="27"/>
  <c r="G115" i="27"/>
  <c r="H115" i="27"/>
  <c r="I115" i="27"/>
  <c r="G116" i="27"/>
  <c r="H116" i="27"/>
  <c r="I116" i="27"/>
  <c r="G117" i="27"/>
  <c r="H117" i="27"/>
  <c r="I117" i="27"/>
  <c r="G118" i="27"/>
  <c r="H118" i="27"/>
  <c r="I118" i="27"/>
  <c r="G119" i="27"/>
  <c r="H119" i="27"/>
  <c r="I119" i="27"/>
  <c r="G120" i="27"/>
  <c r="H120" i="27"/>
  <c r="I120" i="27"/>
  <c r="G121" i="27"/>
  <c r="H121" i="27"/>
  <c r="I121" i="27"/>
  <c r="G122" i="27"/>
  <c r="H122" i="27"/>
  <c r="I122" i="27"/>
  <c r="G123" i="27"/>
  <c r="H123" i="27"/>
  <c r="I123" i="27"/>
  <c r="G126" i="27"/>
  <c r="H126" i="27"/>
  <c r="I126" i="27"/>
  <c r="G127" i="27"/>
  <c r="H127" i="27"/>
  <c r="I127" i="27"/>
  <c r="G128" i="27"/>
  <c r="H128" i="27"/>
  <c r="I128" i="27"/>
  <c r="G129" i="27"/>
  <c r="H129" i="27"/>
  <c r="I129" i="27"/>
  <c r="G130" i="27"/>
  <c r="H130" i="27"/>
  <c r="I130" i="27"/>
  <c r="G131" i="27"/>
  <c r="H131" i="27"/>
  <c r="I131" i="27"/>
  <c r="G132" i="27"/>
  <c r="H132" i="27"/>
  <c r="I132" i="27"/>
  <c r="G133" i="27"/>
  <c r="H133" i="27"/>
  <c r="I133" i="27"/>
  <c r="G135" i="27"/>
  <c r="H135" i="27"/>
  <c r="I135" i="27"/>
  <c r="G136" i="27"/>
  <c r="H136" i="27"/>
  <c r="I136" i="27"/>
  <c r="G137" i="27"/>
  <c r="H137" i="27"/>
  <c r="I137" i="27"/>
  <c r="G138" i="27"/>
  <c r="H138" i="27"/>
  <c r="I138" i="27"/>
  <c r="G139" i="27"/>
  <c r="H139" i="27"/>
  <c r="I139" i="27"/>
  <c r="G140" i="27"/>
  <c r="H140" i="27"/>
  <c r="I140" i="27"/>
  <c r="G141" i="27"/>
  <c r="H141" i="27"/>
  <c r="I141" i="27"/>
  <c r="G142" i="27"/>
  <c r="H142" i="27"/>
  <c r="I142" i="27"/>
  <c r="G143" i="27"/>
  <c r="H143" i="27"/>
  <c r="I143" i="27"/>
  <c r="G144" i="27"/>
  <c r="H144" i="27"/>
  <c r="I144" i="27"/>
  <c r="G145" i="27"/>
  <c r="H145" i="27"/>
  <c r="I145" i="27"/>
  <c r="G146" i="27"/>
  <c r="H146" i="27"/>
  <c r="I146" i="27"/>
  <c r="G147" i="27"/>
  <c r="H147" i="27"/>
  <c r="I147" i="27"/>
  <c r="G148" i="27"/>
  <c r="H148" i="27"/>
  <c r="I148" i="27"/>
  <c r="G149" i="27"/>
  <c r="H149" i="27"/>
  <c r="I149" i="27"/>
  <c r="G150" i="27"/>
  <c r="H150" i="27"/>
  <c r="I150" i="27"/>
  <c r="G152" i="27"/>
  <c r="H152" i="27"/>
  <c r="I152" i="27"/>
  <c r="G153" i="27"/>
  <c r="H153" i="27"/>
  <c r="I153" i="27"/>
  <c r="G155" i="27"/>
  <c r="H155" i="27"/>
  <c r="I155" i="27"/>
  <c r="G156" i="27"/>
  <c r="H156" i="27"/>
  <c r="I156" i="27"/>
  <c r="M21" i="27"/>
  <c r="L31" i="27"/>
  <c r="L28" i="27"/>
  <c r="L47" i="27"/>
  <c r="L5" i="27"/>
  <c r="G99" i="27"/>
  <c r="H99" i="27"/>
  <c r="G89" i="27"/>
  <c r="H89" i="27"/>
  <c r="G79" i="27"/>
  <c r="H79" i="27"/>
  <c r="G83" i="27"/>
  <c r="H83" i="27"/>
  <c r="G86" i="27"/>
  <c r="G157" i="27" s="1"/>
  <c r="H86" i="27"/>
  <c r="H157" i="27" s="1"/>
  <c r="G65" i="27"/>
  <c r="H65" i="27"/>
  <c r="G56" i="27"/>
  <c r="H56" i="27"/>
  <c r="H151" i="27" s="1"/>
  <c r="G59" i="27"/>
  <c r="G154" i="27" s="1"/>
  <c r="H59" i="27"/>
  <c r="H154" i="27" s="1"/>
  <c r="G40" i="27"/>
  <c r="H40" i="27"/>
  <c r="G30" i="27"/>
  <c r="H30" i="27"/>
  <c r="I30" i="27"/>
  <c r="G26" i="27"/>
  <c r="H26" i="27"/>
  <c r="I26" i="27"/>
  <c r="G21" i="27"/>
  <c r="H21" i="27"/>
  <c r="I21" i="27"/>
  <c r="G15" i="27"/>
  <c r="H15" i="27"/>
  <c r="I15" i="27"/>
  <c r="I99" i="27"/>
  <c r="I89" i="27"/>
  <c r="I83" i="27"/>
  <c r="I86" i="27"/>
  <c r="I157" i="27" s="1"/>
  <c r="I79" i="27"/>
  <c r="I65" i="27"/>
  <c r="I56" i="27"/>
  <c r="I59" i="27"/>
  <c r="I154" i="27" s="1"/>
  <c r="I40" i="27"/>
  <c r="G151" i="27" l="1"/>
  <c r="F183" i="27"/>
  <c r="F238" i="27" s="1"/>
  <c r="F181" i="27"/>
  <c r="I151" i="27"/>
  <c r="I27" i="27"/>
  <c r="H27" i="27"/>
  <c r="H158" i="27"/>
  <c r="H134" i="27"/>
  <c r="G27" i="27"/>
  <c r="I106" i="27"/>
  <c r="G106" i="27"/>
  <c r="G134" i="27"/>
  <c r="G125" i="27"/>
  <c r="I134" i="27"/>
  <c r="H124" i="27"/>
  <c r="H106" i="27"/>
  <c r="I124" i="27"/>
  <c r="G124" i="27"/>
  <c r="G158" i="27"/>
  <c r="I158" i="27"/>
  <c r="I125" i="27"/>
  <c r="H125" i="27"/>
  <c r="M156" i="27"/>
  <c r="K156" i="27"/>
  <c r="J156" i="27"/>
  <c r="F156" i="27"/>
  <c r="E156" i="27"/>
  <c r="M155" i="27"/>
  <c r="K155" i="27"/>
  <c r="J155" i="27"/>
  <c r="F155" i="27"/>
  <c r="E155" i="27"/>
  <c r="M153" i="27"/>
  <c r="K153" i="27"/>
  <c r="J153" i="27"/>
  <c r="F153" i="27"/>
  <c r="E153" i="27"/>
  <c r="M152" i="27"/>
  <c r="K152" i="27"/>
  <c r="J152" i="27"/>
  <c r="F152" i="27"/>
  <c r="E152" i="27"/>
  <c r="M150" i="27"/>
  <c r="K150" i="27"/>
  <c r="J150" i="27"/>
  <c r="F150" i="27"/>
  <c r="E150" i="27"/>
  <c r="M149" i="27"/>
  <c r="K149" i="27"/>
  <c r="J149" i="27"/>
  <c r="F149" i="27"/>
  <c r="E149" i="27"/>
  <c r="M148" i="27"/>
  <c r="K148" i="27"/>
  <c r="J148" i="27"/>
  <c r="F148" i="27"/>
  <c r="E148" i="27"/>
  <c r="M147" i="27"/>
  <c r="K147" i="27"/>
  <c r="J147" i="27"/>
  <c r="F147" i="27"/>
  <c r="E147" i="27"/>
  <c r="M146" i="27"/>
  <c r="K146" i="27"/>
  <c r="J146" i="27"/>
  <c r="F146" i="27"/>
  <c r="E146" i="27"/>
  <c r="M145" i="27"/>
  <c r="K145" i="27"/>
  <c r="J145" i="27"/>
  <c r="F145" i="27"/>
  <c r="E145" i="27"/>
  <c r="M144" i="27"/>
  <c r="K144" i="27"/>
  <c r="J144" i="27"/>
  <c r="F144" i="27"/>
  <c r="E144" i="27"/>
  <c r="M143" i="27"/>
  <c r="K143" i="27"/>
  <c r="J143" i="27"/>
  <c r="F143" i="27"/>
  <c r="E143" i="27"/>
  <c r="M142" i="27"/>
  <c r="K142" i="27"/>
  <c r="J142" i="27"/>
  <c r="F142" i="27"/>
  <c r="E142" i="27"/>
  <c r="M141" i="27"/>
  <c r="K141" i="27"/>
  <c r="J141" i="27"/>
  <c r="F141" i="27"/>
  <c r="M140" i="27"/>
  <c r="K140" i="27"/>
  <c r="J140" i="27"/>
  <c r="F140" i="27"/>
  <c r="E140" i="27"/>
  <c r="M139" i="27"/>
  <c r="K139" i="27"/>
  <c r="J139" i="27"/>
  <c r="F139" i="27"/>
  <c r="E139" i="27"/>
  <c r="M138" i="27"/>
  <c r="K138" i="27"/>
  <c r="J138" i="27"/>
  <c r="F138" i="27"/>
  <c r="E138" i="27"/>
  <c r="M137" i="27"/>
  <c r="K137" i="27"/>
  <c r="J137" i="27"/>
  <c r="F137" i="27"/>
  <c r="E137" i="27"/>
  <c r="M136" i="27"/>
  <c r="K136" i="27"/>
  <c r="J136" i="27"/>
  <c r="F136" i="27"/>
  <c r="E136" i="27"/>
  <c r="M135" i="27"/>
  <c r="K135" i="27"/>
  <c r="J135" i="27"/>
  <c r="F135" i="27"/>
  <c r="E135" i="27"/>
  <c r="M133" i="27"/>
  <c r="K133" i="27"/>
  <c r="J133" i="27"/>
  <c r="F133" i="27"/>
  <c r="E133" i="27"/>
  <c r="M132" i="27"/>
  <c r="K132" i="27"/>
  <c r="J132" i="27"/>
  <c r="F132" i="27"/>
  <c r="E132" i="27"/>
  <c r="M131" i="27"/>
  <c r="K131" i="27"/>
  <c r="J131" i="27"/>
  <c r="F131" i="27"/>
  <c r="E131" i="27"/>
  <c r="M130" i="27"/>
  <c r="K130" i="27"/>
  <c r="J130" i="27"/>
  <c r="F130" i="27"/>
  <c r="E130" i="27"/>
  <c r="M129" i="27"/>
  <c r="K129" i="27"/>
  <c r="J129" i="27"/>
  <c r="F129" i="27"/>
  <c r="E129" i="27"/>
  <c r="M128" i="27"/>
  <c r="K128" i="27"/>
  <c r="J128" i="27"/>
  <c r="F128" i="27"/>
  <c r="E128" i="27"/>
  <c r="M127" i="27"/>
  <c r="K127" i="27"/>
  <c r="J127" i="27"/>
  <c r="F127" i="27"/>
  <c r="E127" i="27"/>
  <c r="M126" i="27"/>
  <c r="K126" i="27"/>
  <c r="J126" i="27"/>
  <c r="F126" i="27"/>
  <c r="E126" i="27"/>
  <c r="M123" i="27"/>
  <c r="K123" i="27"/>
  <c r="J123" i="27"/>
  <c r="F123" i="27"/>
  <c r="E123" i="27"/>
  <c r="K122" i="27"/>
  <c r="J122" i="27"/>
  <c r="F122" i="27"/>
  <c r="E122" i="27"/>
  <c r="M121" i="27"/>
  <c r="K121" i="27"/>
  <c r="J121" i="27"/>
  <c r="F121" i="27"/>
  <c r="E121" i="27"/>
  <c r="M120" i="27"/>
  <c r="K120" i="27"/>
  <c r="J120" i="27"/>
  <c r="F120" i="27"/>
  <c r="E120" i="27"/>
  <c r="M119" i="27"/>
  <c r="K119" i="27"/>
  <c r="J119" i="27"/>
  <c r="F119" i="27"/>
  <c r="E119" i="27"/>
  <c r="M118" i="27"/>
  <c r="K118" i="27"/>
  <c r="J118" i="27"/>
  <c r="F118" i="27"/>
  <c r="E118" i="27"/>
  <c r="M117" i="27"/>
  <c r="K117" i="27"/>
  <c r="J117" i="27"/>
  <c r="F117" i="27"/>
  <c r="E117" i="27"/>
  <c r="M116" i="27"/>
  <c r="K116" i="27"/>
  <c r="J116" i="27"/>
  <c r="F116" i="27"/>
  <c r="E116" i="27"/>
  <c r="M115" i="27"/>
  <c r="K115" i="27"/>
  <c r="J115" i="27"/>
  <c r="F115" i="27"/>
  <c r="E115" i="27"/>
  <c r="M114" i="27"/>
  <c r="K114" i="27"/>
  <c r="J114" i="27"/>
  <c r="F114" i="27"/>
  <c r="E114" i="27"/>
  <c r="M113" i="27"/>
  <c r="K113" i="27"/>
  <c r="J113" i="27"/>
  <c r="F113" i="27"/>
  <c r="E113" i="27"/>
  <c r="M112" i="27"/>
  <c r="K112" i="27"/>
  <c r="J112" i="27"/>
  <c r="F112" i="27"/>
  <c r="E112" i="27"/>
  <c r="L105" i="27"/>
  <c r="N105" i="27" s="1"/>
  <c r="L104" i="27"/>
  <c r="N104" i="27" s="1"/>
  <c r="L103" i="27"/>
  <c r="N103" i="27" s="1"/>
  <c r="L102" i="27"/>
  <c r="N102" i="27" s="1"/>
  <c r="L101" i="27"/>
  <c r="N101" i="27" s="1"/>
  <c r="L100" i="27"/>
  <c r="N100" i="27" s="1"/>
  <c r="M99" i="27"/>
  <c r="K99" i="27"/>
  <c r="J99" i="27"/>
  <c r="F99" i="27"/>
  <c r="E99" i="27"/>
  <c r="L98" i="27"/>
  <c r="N98" i="27" s="1"/>
  <c r="L97" i="27"/>
  <c r="N97" i="27" s="1"/>
  <c r="L96" i="27"/>
  <c r="N96" i="27" s="1"/>
  <c r="L95" i="27"/>
  <c r="N95" i="27" s="1"/>
  <c r="L94" i="27"/>
  <c r="N94" i="27" s="1"/>
  <c r="L93" i="27"/>
  <c r="N93" i="27" s="1"/>
  <c r="L92" i="27"/>
  <c r="N92" i="27" s="1"/>
  <c r="L91" i="27"/>
  <c r="L90" i="27"/>
  <c r="N90" i="27" s="1"/>
  <c r="M89" i="27"/>
  <c r="K89" i="27"/>
  <c r="J89" i="27"/>
  <c r="F89" i="27"/>
  <c r="E89" i="27"/>
  <c r="L88" i="27"/>
  <c r="N88" i="27" s="1"/>
  <c r="L87" i="27"/>
  <c r="M86" i="27"/>
  <c r="M157" i="27" s="1"/>
  <c r="K86" i="27"/>
  <c r="K157" i="27" s="1"/>
  <c r="J86" i="27"/>
  <c r="J157" i="27" s="1"/>
  <c r="F86" i="27"/>
  <c r="F157" i="27" s="1"/>
  <c r="E86" i="27"/>
  <c r="E157" i="27" s="1"/>
  <c r="L85" i="27"/>
  <c r="L156" i="27" s="1"/>
  <c r="L84" i="27"/>
  <c r="L155" i="27" s="1"/>
  <c r="M83" i="27"/>
  <c r="K83" i="27"/>
  <c r="J83" i="27"/>
  <c r="F83" i="27"/>
  <c r="E83" i="27"/>
  <c r="L82" i="27"/>
  <c r="L81" i="27"/>
  <c r="N81" i="27" s="1"/>
  <c r="L80" i="27"/>
  <c r="M79" i="27"/>
  <c r="K79" i="27"/>
  <c r="J79" i="27"/>
  <c r="F79" i="27"/>
  <c r="E79" i="27"/>
  <c r="L78" i="27"/>
  <c r="N78" i="27" s="1"/>
  <c r="L77" i="27"/>
  <c r="N77" i="27" s="1"/>
  <c r="L76" i="27"/>
  <c r="L75" i="27"/>
  <c r="L74" i="27"/>
  <c r="N74" i="27" s="1"/>
  <c r="L73" i="27"/>
  <c r="L71" i="27"/>
  <c r="L70" i="27"/>
  <c r="L69" i="27"/>
  <c r="L68" i="27"/>
  <c r="L67" i="27"/>
  <c r="N67" i="27" s="1"/>
  <c r="N66" i="27"/>
  <c r="M65" i="27"/>
  <c r="K65" i="27"/>
  <c r="J65" i="27"/>
  <c r="F65" i="27"/>
  <c r="E65" i="27"/>
  <c r="N64" i="27"/>
  <c r="L63" i="27"/>
  <c r="N63" i="27" s="1"/>
  <c r="L62" i="27"/>
  <c r="N62" i="27" s="1"/>
  <c r="L61" i="27"/>
  <c r="N61" i="27" s="1"/>
  <c r="M59" i="27"/>
  <c r="M154" i="27" s="1"/>
  <c r="K59" i="27"/>
  <c r="K154" i="27" s="1"/>
  <c r="J59" i="27"/>
  <c r="J154" i="27" s="1"/>
  <c r="F59" i="27"/>
  <c r="F154" i="27" s="1"/>
  <c r="E59" i="27"/>
  <c r="E154" i="27" s="1"/>
  <c r="L58" i="27"/>
  <c r="N58" i="27" s="1"/>
  <c r="L57" i="27"/>
  <c r="L152" i="27" s="1"/>
  <c r="M56" i="27"/>
  <c r="K56" i="27"/>
  <c r="J56" i="27"/>
  <c r="F56" i="27"/>
  <c r="E56" i="27"/>
  <c r="L55" i="27"/>
  <c r="N55" i="27" s="1"/>
  <c r="L54" i="27"/>
  <c r="L149" i="27" s="1"/>
  <c r="N53" i="27"/>
  <c r="L52" i="27"/>
  <c r="L147" i="27" s="1"/>
  <c r="L51" i="27"/>
  <c r="N51" i="27" s="1"/>
  <c r="N50" i="27"/>
  <c r="L49" i="27"/>
  <c r="L144" i="27" s="1"/>
  <c r="L48" i="27"/>
  <c r="L143" i="27" s="1"/>
  <c r="N47" i="27"/>
  <c r="L46" i="27"/>
  <c r="N46" i="27" s="1"/>
  <c r="L45" i="27"/>
  <c r="N45" i="27" s="1"/>
  <c r="L44" i="27"/>
  <c r="N44" i="27" s="1"/>
  <c r="L43" i="27"/>
  <c r="N43" i="27" s="1"/>
  <c r="L42" i="27"/>
  <c r="N41" i="27"/>
  <c r="M40" i="27"/>
  <c r="K40" i="27"/>
  <c r="J40" i="27"/>
  <c r="F40" i="27"/>
  <c r="L39" i="27"/>
  <c r="L133" i="27" s="1"/>
  <c r="L37" i="27"/>
  <c r="L36" i="27"/>
  <c r="L130" i="27" s="1"/>
  <c r="L35" i="27"/>
  <c r="L34" i="27"/>
  <c r="L33" i="27"/>
  <c r="L127" i="27" s="1"/>
  <c r="L32" i="27"/>
  <c r="M30" i="27"/>
  <c r="K30" i="27"/>
  <c r="J30" i="27"/>
  <c r="F30" i="27"/>
  <c r="E30" i="27"/>
  <c r="L29" i="27"/>
  <c r="N29" i="27" s="1"/>
  <c r="M26" i="27"/>
  <c r="K26" i="27"/>
  <c r="J26" i="27"/>
  <c r="F26" i="27"/>
  <c r="E26" i="27"/>
  <c r="L25" i="27"/>
  <c r="N25" i="27" s="1"/>
  <c r="L24" i="27"/>
  <c r="N24" i="27" s="1"/>
  <c r="L23" i="27"/>
  <c r="N23" i="27" s="1"/>
  <c r="L22" i="27"/>
  <c r="K21" i="27"/>
  <c r="J21" i="27"/>
  <c r="F21" i="27"/>
  <c r="E21" i="27"/>
  <c r="L20" i="27"/>
  <c r="N20" i="27" s="1"/>
  <c r="L19" i="27"/>
  <c r="N19" i="27" s="1"/>
  <c r="L18" i="27"/>
  <c r="N18" i="27" s="1"/>
  <c r="L17" i="27"/>
  <c r="N17" i="27" s="1"/>
  <c r="L16" i="27"/>
  <c r="M15" i="27"/>
  <c r="K15" i="27"/>
  <c r="J15" i="27"/>
  <c r="F15" i="27"/>
  <c r="E15" i="27"/>
  <c r="L14" i="27"/>
  <c r="N14" i="27" s="1"/>
  <c r="L13" i="27"/>
  <c r="N13" i="27" s="1"/>
  <c r="L12" i="27"/>
  <c r="N12" i="27" s="1"/>
  <c r="L11" i="27"/>
  <c r="N11" i="27" s="1"/>
  <c r="L10" i="27"/>
  <c r="N10" i="27" s="1"/>
  <c r="L9" i="27"/>
  <c r="L8" i="27"/>
  <c r="N8" i="27" s="1"/>
  <c r="N7" i="27"/>
  <c r="L6" i="27"/>
  <c r="N6" i="27" s="1"/>
  <c r="N5" i="27"/>
  <c r="F198" i="27" l="1"/>
  <c r="F236" i="27"/>
  <c r="F242" i="27" s="1"/>
  <c r="F187" i="27"/>
  <c r="L129" i="27"/>
  <c r="M27" i="27"/>
  <c r="L30" i="27"/>
  <c r="L99" i="27"/>
  <c r="M158" i="27"/>
  <c r="J27" i="27"/>
  <c r="F134" i="27"/>
  <c r="J124" i="27"/>
  <c r="E124" i="27"/>
  <c r="K106" i="27"/>
  <c r="F151" i="27"/>
  <c r="K125" i="27"/>
  <c r="N91" i="27"/>
  <c r="N99" i="27" s="1"/>
  <c r="F106" i="27"/>
  <c r="E125" i="27"/>
  <c r="F125" i="27"/>
  <c r="J158" i="27"/>
  <c r="K134" i="27"/>
  <c r="K151" i="27"/>
  <c r="J125" i="27"/>
  <c r="M151" i="27"/>
  <c r="M134" i="27"/>
  <c r="M106" i="27"/>
  <c r="L56" i="27"/>
  <c r="F158" i="27"/>
  <c r="K158" i="27"/>
  <c r="N28" i="27"/>
  <c r="N30" i="27" s="1"/>
  <c r="L135" i="27"/>
  <c r="L131" i="27"/>
  <c r="N42" i="27"/>
  <c r="N48" i="27"/>
  <c r="N49" i="27"/>
  <c r="N52" i="27"/>
  <c r="N54" i="27"/>
  <c r="L65" i="27"/>
  <c r="L146" i="27"/>
  <c r="L126" i="27"/>
  <c r="L40" i="27"/>
  <c r="L128" i="27"/>
  <c r="L132" i="27"/>
  <c r="L136" i="27"/>
  <c r="L150" i="27"/>
  <c r="N60" i="27"/>
  <c r="N65" i="27" s="1"/>
  <c r="L142" i="27"/>
  <c r="L145" i="27"/>
  <c r="L83" i="27"/>
  <c r="L153" i="27"/>
  <c r="N84" i="27"/>
  <c r="N85" i="27"/>
  <c r="L86" i="27"/>
  <c r="L157" i="27" s="1"/>
  <c r="L89" i="27"/>
  <c r="L148" i="27"/>
  <c r="N31" i="27"/>
  <c r="N32" i="27"/>
  <c r="N33" i="27"/>
  <c r="N34" i="27"/>
  <c r="N35" i="27"/>
  <c r="N36" i="27"/>
  <c r="N37" i="27"/>
  <c r="N38" i="27"/>
  <c r="N39" i="27"/>
  <c r="N57" i="27"/>
  <c r="N59" i="27" s="1"/>
  <c r="L59" i="27"/>
  <c r="L154" i="27" s="1"/>
  <c r="N73" i="27"/>
  <c r="N75" i="27"/>
  <c r="N76" i="27"/>
  <c r="N80" i="27"/>
  <c r="N82" i="27"/>
  <c r="N87" i="27"/>
  <c r="N89" i="27" s="1"/>
  <c r="M125" i="27"/>
  <c r="E27" i="27"/>
  <c r="M124" i="27"/>
  <c r="L26" i="27"/>
  <c r="N22" i="27"/>
  <c r="N26" i="27" s="1"/>
  <c r="N69" i="27"/>
  <c r="L138" i="27"/>
  <c r="N71" i="27"/>
  <c r="L140" i="27"/>
  <c r="L15" i="27"/>
  <c r="N9" i="27"/>
  <c r="N15" i="27" s="1"/>
  <c r="F124" i="27"/>
  <c r="F27" i="27"/>
  <c r="K124" i="27"/>
  <c r="K27" i="27"/>
  <c r="L21" i="27"/>
  <c r="N16" i="27"/>
  <c r="N21" i="27" s="1"/>
  <c r="E106" i="27"/>
  <c r="E134" i="27"/>
  <c r="J106" i="27"/>
  <c r="J134" i="27"/>
  <c r="E151" i="27"/>
  <c r="J151" i="27"/>
  <c r="N68" i="27"/>
  <c r="L137" i="27"/>
  <c r="N70" i="27"/>
  <c r="L139" i="27"/>
  <c r="L72" i="27"/>
  <c r="E141" i="27"/>
  <c r="E158" i="27" s="1"/>
  <c r="L112" i="27"/>
  <c r="L113" i="27"/>
  <c r="L114" i="27"/>
  <c r="L115" i="27"/>
  <c r="L116" i="27"/>
  <c r="L117" i="27"/>
  <c r="L118" i="27"/>
  <c r="L119" i="27"/>
  <c r="L120" i="27"/>
  <c r="L121" i="27"/>
  <c r="L122" i="27"/>
  <c r="L123" i="27"/>
  <c r="F226" i="27" l="1"/>
  <c r="F228" i="27" s="1"/>
  <c r="F199" i="27"/>
  <c r="L134" i="27"/>
  <c r="N83" i="27"/>
  <c r="N86" i="27"/>
  <c r="N56" i="27"/>
  <c r="N40" i="27"/>
  <c r="N27" i="27"/>
  <c r="L125" i="27"/>
  <c r="L141" i="27"/>
  <c r="L158" i="27" s="1"/>
  <c r="N72" i="27"/>
  <c r="N79" i="27" s="1"/>
  <c r="L79" i="27"/>
  <c r="L124" i="27"/>
  <c r="L27" i="27"/>
  <c r="N106" i="27" l="1"/>
  <c r="L106" i="27"/>
  <c r="L151" i="27"/>
</calcChain>
</file>

<file path=xl/sharedStrings.xml><?xml version="1.0" encoding="utf-8"?>
<sst xmlns="http://schemas.openxmlformats.org/spreadsheetml/2006/main" count="255" uniqueCount="109">
  <si>
    <t>COFOG</t>
  </si>
  <si>
    <t>B16</t>
  </si>
  <si>
    <t>018030</t>
  </si>
  <si>
    <t>B8131</t>
  </si>
  <si>
    <t>B816</t>
  </si>
  <si>
    <t>B405</t>
  </si>
  <si>
    <t>104031</t>
  </si>
  <si>
    <t>B406</t>
  </si>
  <si>
    <t>B4082</t>
  </si>
  <si>
    <t>B411</t>
  </si>
  <si>
    <t>104035</t>
  </si>
  <si>
    <t>B407</t>
  </si>
  <si>
    <t>B402</t>
  </si>
  <si>
    <t>104036</t>
  </si>
  <si>
    <t>K1101</t>
  </si>
  <si>
    <t>041233</t>
  </si>
  <si>
    <t>K2</t>
  </si>
  <si>
    <t>K1106</t>
  </si>
  <si>
    <t>K1109</t>
  </si>
  <si>
    <t>K1113</t>
  </si>
  <si>
    <t>K311</t>
  </si>
  <si>
    <t>K321</t>
  </si>
  <si>
    <t>K322</t>
  </si>
  <si>
    <t>K331</t>
  </si>
  <si>
    <t>K334</t>
  </si>
  <si>
    <t>K336</t>
  </si>
  <si>
    <t>K337</t>
  </si>
  <si>
    <t>K351</t>
  </si>
  <si>
    <t>K355</t>
  </si>
  <si>
    <t>K332</t>
  </si>
  <si>
    <t>Eredeti ei.</t>
  </si>
  <si>
    <t xml:space="preserve">5220 - Komló Térségi Többcélú Önkormányzati Társulás Szilvási Bölcsõde
</t>
  </si>
  <si>
    <t xml:space="preserve">5222 - Bérkompenzáció
</t>
  </si>
  <si>
    <t xml:space="preserve">5223 - Szociális ágazati pótlék
</t>
  </si>
  <si>
    <t>Részletező kód</t>
  </si>
  <si>
    <t>Rovat</t>
  </si>
  <si>
    <t>Átcsoportosítás</t>
  </si>
  <si>
    <t>K1107</t>
  </si>
  <si>
    <t>K1108</t>
  </si>
  <si>
    <t>K123</t>
  </si>
  <si>
    <t>K312</t>
  </si>
  <si>
    <t>K341</t>
  </si>
  <si>
    <t>K1110</t>
  </si>
  <si>
    <t xml:space="preserve"> </t>
  </si>
  <si>
    <t>K352</t>
  </si>
  <si>
    <t>B403</t>
  </si>
  <si>
    <t>K335</t>
  </si>
  <si>
    <t>K64</t>
  </si>
  <si>
    <t>K67</t>
  </si>
  <si>
    <t>K63</t>
  </si>
  <si>
    <t>K71</t>
  </si>
  <si>
    <t>K74</t>
  </si>
  <si>
    <t>K3</t>
  </si>
  <si>
    <t>K1</t>
  </si>
  <si>
    <t>1220 - Komló Térségi Többcélú Önkormányzati Társulás Szilvási Bölcsõde</t>
  </si>
  <si>
    <t>B25</t>
  </si>
  <si>
    <t>K6</t>
  </si>
  <si>
    <t>K7</t>
  </si>
  <si>
    <t>B4</t>
  </si>
  <si>
    <t>BEVÉTEL ÖSSZESEN</t>
  </si>
  <si>
    <t>KIADÁS ÖSSZESEN</t>
  </si>
  <si>
    <t>Komló Térségi Többcélú Önkormányzati Társulás Szilvási Bölcsõde</t>
  </si>
  <si>
    <t>PM INFO EGYEZTETŐ</t>
  </si>
  <si>
    <t>B</t>
  </si>
  <si>
    <t>K342</t>
  </si>
  <si>
    <t>K</t>
  </si>
  <si>
    <t>B53</t>
  </si>
  <si>
    <t xml:space="preserve">Különbözet (módosított ei. - tény) </t>
  </si>
  <si>
    <t>K.K.T.Ö.T. Szilvási Bölcsőde 2020. év</t>
  </si>
  <si>
    <t>Szociális ág.p. növ. (18/2020korm.r.)</t>
  </si>
  <si>
    <t>Előirányzat változás 05.31.</t>
  </si>
  <si>
    <t>Módosított ei. 05.31.</t>
  </si>
  <si>
    <t>Tény 05.31.</t>
  </si>
  <si>
    <t>Módosítás-Zárszámadás normatívája</t>
  </si>
  <si>
    <t>Módosított bevételek</t>
  </si>
  <si>
    <t>B816 Központi irányító szervi támogatás (szoc.ág.)</t>
  </si>
  <si>
    <t>B816 Központi irányító szervi támogatás (normatíva)</t>
  </si>
  <si>
    <t>B16  Műk.c.tám.ért.bev.helyi önkormányzattól</t>
  </si>
  <si>
    <t>B16  Műk.c.tám.ért.bev. EU-s támogatás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</si>
  <si>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</si>
  <si>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</si>
  <si>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</si>
  <si>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</si>
  <si>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</si>
  <si>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</si>
  <si>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</si>
  <si>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</si>
  <si>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</si>
  <si>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</si>
  <si>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</si>
  <si>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</si>
  <si>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</si>
  <si>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</si>
  <si>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</si>
  <si>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</si>
  <si>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B816 Központi irányító szervi támogatás (bérkomp/szoc.ág.)</t>
  </si>
  <si>
    <t>B16  Műk.c.tám.ért.bev. elk.állami pénzalapoktól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</si>
  <si>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</si>
  <si>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</si>
  <si>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</si>
  <si>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</si>
  <si>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</si>
  <si>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</si>
  <si>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B816 Központi irányító szervi támogatás (szoc.ág.pótlék)</t>
  </si>
  <si>
    <t>B816 Központi irányító szervi támogatás (bérkompenzáció)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</si>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</sst>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Ft&quot;"/>
  </numFmts>
  <fonts count="13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8" fillId="2" borderId="0"/>
    <xf numFmtId="43" fontId="8" fillId="2" borderId="0" applyFont="0" applyFill="0" applyBorder="0" applyAlignment="0" applyProtection="0"/>
  </cellStyleXfs>
  <cellXfs count="163">
    <xf numFmtId="0" fontId="0" fillId="2" borderId="0" xfId="0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4" borderId="1" xfId="0" applyNumberFormat="1" applyFont="1" applyFill="1" applyBorder="1" applyProtection="1">
      <protection locked="0"/>
    </xf>
    <xf numFmtId="3" fontId="0" fillId="4" borderId="1" xfId="0" applyNumberFormat="1" applyFill="1" applyBorder="1" applyProtection="1">
      <protection locked="0"/>
    </xf>
    <xf numFmtId="3" fontId="0" fillId="4" borderId="0" xfId="0" applyNumberFormat="1" applyFill="1" applyProtection="1">
      <protection locked="0"/>
    </xf>
    <xf numFmtId="0" fontId="0" fillId="4" borderId="1" xfId="0" applyFill="1" applyBorder="1" applyProtection="1">
      <protection locked="0"/>
    </xf>
    <xf numFmtId="0" fontId="2" fillId="4" borderId="1" xfId="0" applyFont="1" applyFill="1" applyBorder="1" applyProtection="1">
      <protection locked="0"/>
    </xf>
    <xf numFmtId="3" fontId="0" fillId="0" borderId="0" xfId="0" applyNumberFormat="1" applyProtection="1">
      <protection locked="0"/>
    </xf>
    <xf numFmtId="3" fontId="5" fillId="4" borderId="1" xfId="0" applyNumberFormat="1" applyFont="1" applyFill="1" applyBorder="1" applyProtection="1">
      <protection locked="0"/>
    </xf>
    <xf numFmtId="0" fontId="0" fillId="0" borderId="1" xfId="0" applyBorder="1" applyProtection="1">
      <protection locked="0"/>
    </xf>
    <xf numFmtId="3" fontId="0" fillId="0" borderId="1" xfId="0" applyNumberForma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5" fillId="0" borderId="1" xfId="0" applyNumberFormat="1" applyFont="1" applyBorder="1" applyProtection="1">
      <protection locked="0"/>
    </xf>
    <xf numFmtId="3" fontId="4" fillId="0" borderId="1" xfId="0" applyNumberFormat="1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0" fillId="4" borderId="4" xfId="0" applyFill="1" applyBorder="1" applyProtection="1">
      <protection locked="0"/>
    </xf>
    <xf numFmtId="3" fontId="2" fillId="0" borderId="4" xfId="0" applyNumberFormat="1" applyFont="1" applyBorder="1" applyProtection="1">
      <protection locked="0"/>
    </xf>
    <xf numFmtId="3" fontId="5" fillId="4" borderId="4" xfId="0" applyNumberFormat="1" applyFont="1" applyFill="1" applyBorder="1" applyProtection="1">
      <protection locked="0"/>
    </xf>
    <xf numFmtId="3" fontId="0" fillId="4" borderId="4" xfId="0" applyNumberFormat="1" applyFill="1" applyBorder="1" applyProtection="1">
      <protection locked="0"/>
    </xf>
    <xf numFmtId="0" fontId="2" fillId="4" borderId="4" xfId="0" applyFont="1" applyFill="1" applyBorder="1" applyProtection="1">
      <protection locked="0"/>
    </xf>
    <xf numFmtId="3" fontId="2" fillId="4" borderId="4" xfId="0" applyNumberFormat="1" applyFont="1" applyFill="1" applyBorder="1" applyProtection="1">
      <protection locked="0"/>
    </xf>
    <xf numFmtId="3" fontId="0" fillId="4" borderId="6" xfId="0" applyNumberFormat="1" applyFill="1" applyBorder="1" applyProtection="1">
      <protection locked="0"/>
    </xf>
    <xf numFmtId="3" fontId="2" fillId="4" borderId="6" xfId="0" applyNumberFormat="1" applyFont="1" applyFill="1" applyBorder="1" applyProtection="1">
      <protection locked="0"/>
    </xf>
    <xf numFmtId="3" fontId="2" fillId="0" borderId="6" xfId="0" applyNumberFormat="1" applyFont="1" applyBorder="1" applyProtection="1">
      <protection locked="0"/>
    </xf>
    <xf numFmtId="3" fontId="5" fillId="4" borderId="6" xfId="0" applyNumberFormat="1" applyFont="1" applyFill="1" applyBorder="1" applyProtection="1">
      <protection locked="0"/>
    </xf>
    <xf numFmtId="0" fontId="2" fillId="4" borderId="6" xfId="0" applyFont="1" applyFill="1" applyBorder="1" applyProtection="1">
      <protection locked="0"/>
    </xf>
    <xf numFmtId="0" fontId="2" fillId="4" borderId="7" xfId="0" applyFont="1" applyFill="1" applyBorder="1" applyProtection="1">
      <protection locked="0"/>
    </xf>
    <xf numFmtId="3" fontId="0" fillId="4" borderId="7" xfId="0" applyNumberFormat="1" applyFill="1" applyBorder="1" applyProtection="1">
      <protection locked="0"/>
    </xf>
    <xf numFmtId="3" fontId="2" fillId="4" borderId="7" xfId="0" applyNumberFormat="1" applyFont="1" applyFill="1" applyBorder="1" applyProtection="1">
      <protection locked="0"/>
    </xf>
    <xf numFmtId="3" fontId="2" fillId="0" borderId="7" xfId="0" applyNumberFormat="1" applyFont="1" applyBorder="1" applyProtection="1">
      <protection locked="0"/>
    </xf>
    <xf numFmtId="3" fontId="0" fillId="4" borderId="2" xfId="0" applyNumberFormat="1" applyFill="1" applyBorder="1" applyProtection="1">
      <protection locked="0"/>
    </xf>
    <xf numFmtId="3" fontId="2" fillId="4" borderId="2" xfId="0" applyNumberFormat="1" applyFont="1" applyFill="1" applyBorder="1" applyProtection="1">
      <protection locked="0"/>
    </xf>
    <xf numFmtId="3" fontId="2" fillId="0" borderId="2" xfId="0" applyNumberFormat="1" applyFont="1" applyBorder="1" applyProtection="1">
      <protection locked="0"/>
    </xf>
    <xf numFmtId="3" fontId="5" fillId="4" borderId="2" xfId="0" applyNumberFormat="1" applyFont="1" applyFill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4" borderId="2" xfId="0" applyFont="1" applyFill="1" applyBorder="1" applyProtection="1">
      <protection locked="0"/>
    </xf>
    <xf numFmtId="3" fontId="5" fillId="0" borderId="2" xfId="0" applyNumberFormat="1" applyFont="1" applyBorder="1" applyProtection="1"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3" fontId="0" fillId="2" borderId="1" xfId="0" applyNumberFormat="1" applyFill="1" applyBorder="1" applyProtection="1">
      <protection locked="0"/>
    </xf>
    <xf numFmtId="3" fontId="0" fillId="2" borderId="4" xfId="0" applyNumberFormat="1" applyFill="1" applyBorder="1" applyProtection="1">
      <protection locked="0"/>
    </xf>
    <xf numFmtId="3" fontId="0" fillId="2" borderId="6" xfId="0" applyNumberForma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6" fillId="7" borderId="1" xfId="0" applyNumberFormat="1" applyFont="1" applyFill="1" applyBorder="1" applyProtection="1">
      <protection locked="0"/>
    </xf>
    <xf numFmtId="0" fontId="6" fillId="7" borderId="1" xfId="0" applyFont="1" applyFill="1" applyBorder="1" applyAlignment="1" applyProtection="1">
      <alignment horizontal="left" vertical="center"/>
      <protection locked="0"/>
    </xf>
    <xf numFmtId="3" fontId="1" fillId="7" borderId="1" xfId="0" applyNumberFormat="1" applyFont="1" applyFill="1" applyBorder="1" applyProtection="1">
      <protection locked="0"/>
    </xf>
    <xf numFmtId="0" fontId="1" fillId="6" borderId="1" xfId="0" applyFont="1" applyFill="1" applyBorder="1" applyProtection="1">
      <protection locked="0"/>
    </xf>
    <xf numFmtId="3" fontId="1" fillId="6" borderId="1" xfId="0" applyNumberFormat="1" applyFont="1" applyFill="1" applyBorder="1" applyProtection="1">
      <protection locked="0"/>
    </xf>
    <xf numFmtId="3" fontId="0" fillId="2" borderId="15" xfId="0" applyNumberFormat="1" applyFill="1" applyBorder="1" applyProtection="1">
      <protection locked="0"/>
    </xf>
    <xf numFmtId="0" fontId="0" fillId="2" borderId="0" xfId="0" applyFill="1" applyAlignment="1" applyProtection="1">
      <alignment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3" fontId="4" fillId="4" borderId="2" xfId="0" applyNumberFormat="1" applyFont="1" applyFill="1" applyBorder="1" applyProtection="1">
      <protection locked="0"/>
    </xf>
    <xf numFmtId="3" fontId="4" fillId="4" borderId="1" xfId="0" applyNumberFormat="1" applyFont="1" applyFill="1" applyBorder="1" applyProtection="1">
      <protection locked="0"/>
    </xf>
    <xf numFmtId="3" fontId="4" fillId="4" borderId="4" xfId="0" applyNumberFormat="1" applyFont="1" applyFill="1" applyBorder="1" applyProtection="1">
      <protection locked="0"/>
    </xf>
    <xf numFmtId="3" fontId="4" fillId="4" borderId="6" xfId="0" applyNumberFormat="1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1" fillId="8" borderId="6" xfId="0" applyFont="1" applyFill="1" applyBorder="1" applyProtection="1">
      <protection locked="0"/>
    </xf>
    <xf numFmtId="3" fontId="1" fillId="8" borderId="6" xfId="0" applyNumberFormat="1" applyFont="1" applyFill="1" applyBorder="1" applyProtection="1">
      <protection locked="0"/>
    </xf>
    <xf numFmtId="3" fontId="2" fillId="8" borderId="6" xfId="0" applyNumberFormat="1" applyFont="1" applyFill="1" applyBorder="1" applyProtection="1">
      <protection locked="0"/>
    </xf>
    <xf numFmtId="3" fontId="0" fillId="8" borderId="6" xfId="0" applyNumberFormat="1" applyFill="1" applyBorder="1" applyProtection="1">
      <protection locked="0"/>
    </xf>
    <xf numFmtId="0" fontId="1" fillId="8" borderId="1" xfId="0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3" fontId="6" fillId="8" borderId="1" xfId="0" applyNumberFormat="1" applyFont="1" applyFill="1" applyBorder="1" applyProtection="1">
      <protection locked="0"/>
    </xf>
    <xf numFmtId="3" fontId="3" fillId="8" borderId="1" xfId="0" applyNumberFormat="1" applyFont="1" applyFill="1" applyBorder="1" applyProtection="1">
      <protection locked="0"/>
    </xf>
    <xf numFmtId="3" fontId="1" fillId="8" borderId="4" xfId="0" applyNumberFormat="1" applyFont="1" applyFill="1" applyBorder="1" applyProtection="1">
      <protection locked="0"/>
    </xf>
    <xf numFmtId="3" fontId="2" fillId="8" borderId="4" xfId="0" applyNumberFormat="1" applyFont="1" applyFill="1" applyBorder="1" applyProtection="1">
      <protection locked="0"/>
    </xf>
    <xf numFmtId="3" fontId="2" fillId="8" borderId="1" xfId="0" applyNumberFormat="1" applyFont="1" applyFill="1" applyBorder="1" applyProtection="1">
      <protection locked="0"/>
    </xf>
    <xf numFmtId="3" fontId="0" fillId="8" borderId="1" xfId="0" applyNumberFormat="1" applyFill="1" applyBorder="1" applyProtection="1">
      <protection locked="0"/>
    </xf>
    <xf numFmtId="14" fontId="1" fillId="0" borderId="0" xfId="0" applyNumberFormat="1" applyFont="1" applyFill="1" applyBorder="1" applyAlignment="1" applyProtection="1">
      <alignment horizontal="right" vertical="center"/>
      <protection locked="0"/>
    </xf>
    <xf numFmtId="0" fontId="0" fillId="4" borderId="2" xfId="0" applyFill="1" applyBorder="1" applyProtection="1">
      <protection locked="0"/>
    </xf>
    <xf numFmtId="3" fontId="2" fillId="4" borderId="3" xfId="0" applyNumberFormat="1" applyFont="1" applyFill="1" applyBorder="1" applyProtection="1">
      <protection locked="0"/>
    </xf>
    <xf numFmtId="3" fontId="1" fillId="9" borderId="6" xfId="0" applyNumberFormat="1" applyFont="1" applyFill="1" applyBorder="1" applyProtection="1">
      <protection locked="0"/>
    </xf>
    <xf numFmtId="3" fontId="1" fillId="9" borderId="2" xfId="0" applyNumberFormat="1" applyFont="1" applyFill="1" applyBorder="1" applyProtection="1">
      <protection locked="0"/>
    </xf>
    <xf numFmtId="3" fontId="1" fillId="9" borderId="1" xfId="0" applyNumberFormat="1" applyFont="1" applyFill="1" applyBorder="1" applyProtection="1">
      <protection locked="0"/>
    </xf>
    <xf numFmtId="0" fontId="1" fillId="9" borderId="2" xfId="0" applyFont="1" applyFill="1" applyBorder="1" applyProtection="1">
      <protection locked="0"/>
    </xf>
    <xf numFmtId="0" fontId="1" fillId="9" borderId="1" xfId="0" applyFont="1" applyFill="1" applyBorder="1" applyProtection="1">
      <protection locked="0"/>
    </xf>
    <xf numFmtId="0" fontId="1" fillId="9" borderId="6" xfId="0" applyFont="1" applyFill="1" applyBorder="1" applyProtection="1">
      <protection locked="0"/>
    </xf>
    <xf numFmtId="3" fontId="0" fillId="0" borderId="1" xfId="0" applyNumberFormat="1" applyFill="1" applyBorder="1" applyProtection="1">
      <protection locked="0"/>
    </xf>
    <xf numFmtId="3" fontId="0" fillId="0" borderId="2" xfId="0" applyNumberFormat="1" applyFill="1" applyBorder="1" applyProtection="1">
      <protection locked="0"/>
    </xf>
    <xf numFmtId="3" fontId="4" fillId="0" borderId="1" xfId="0" applyNumberFormat="1" applyFont="1" applyFill="1" applyBorder="1" applyProtection="1">
      <protection locked="0"/>
    </xf>
    <xf numFmtId="3" fontId="11" fillId="4" borderId="1" xfId="0" applyNumberFormat="1" applyFont="1" applyFill="1" applyBorder="1" applyProtection="1">
      <protection locked="0"/>
    </xf>
    <xf numFmtId="3" fontId="11" fillId="4" borderId="4" xfId="0" applyNumberFormat="1" applyFont="1" applyFill="1" applyBorder="1" applyProtection="1">
      <protection locked="0"/>
    </xf>
    <xf numFmtId="3" fontId="0" fillId="0" borderId="4" xfId="0" applyNumberFormat="1" applyFill="1" applyBorder="1" applyProtection="1">
      <protection locked="0"/>
    </xf>
    <xf numFmtId="3" fontId="0" fillId="0" borderId="6" xfId="0" applyNumberFormat="1" applyFill="1" applyBorder="1" applyProtection="1">
      <protection locked="0"/>
    </xf>
    <xf numFmtId="3" fontId="6" fillId="8" borderId="6" xfId="0" applyNumberFormat="1" applyFont="1" applyFill="1" applyBorder="1" applyProtection="1">
      <protection locked="0"/>
    </xf>
    <xf numFmtId="3" fontId="4" fillId="4" borderId="7" xfId="0" applyNumberFormat="1" applyFont="1" applyFill="1" applyBorder="1" applyProtection="1">
      <protection locked="0"/>
    </xf>
    <xf numFmtId="0" fontId="4" fillId="4" borderId="1" xfId="0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3" fontId="10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9" fillId="3" borderId="1" xfId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3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11" borderId="10" xfId="0" applyNumberFormat="1" applyFont="1" applyFill="1" applyBorder="1" applyAlignment="1" applyProtection="1">
      <alignment vertical="center"/>
      <protection locked="0"/>
    </xf>
    <xf numFmtId="3" fontId="1" fillId="11" borderId="16" xfId="0" applyNumberFormat="1" applyFont="1" applyFill="1" applyBorder="1" applyAlignment="1" applyProtection="1">
      <alignment vertical="center"/>
      <protection locked="0"/>
    </xf>
    <xf numFmtId="3" fontId="1" fillId="11" borderId="16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165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165" fontId="12" fillId="0" borderId="5" xfId="0" applyNumberFormat="1" applyFont="1" applyBorder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0" fontId="12" fillId="0" borderId="5" xfId="0" applyFont="1" applyBorder="1"/>
    <xf numFmtId="0" fontId="12" fillId="0" borderId="5" xfId="0" applyFont="1" applyBorder="1" applyAlignment="1">
      <alignment horizontal="right"/>
    </xf>
    <xf numFmtId="165" fontId="12" fillId="0" borderId="5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left" vertical="center"/>
    </xf>
    <xf numFmtId="165" fontId="1" fillId="0" borderId="5" xfId="0" applyNumberFormat="1" applyFont="1" applyBorder="1" applyAlignment="1">
      <alignment horizontal="right" vertical="center"/>
    </xf>
    <xf numFmtId="0" fontId="1" fillId="0" borderId="5" xfId="0" applyFont="1" applyBorder="1"/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0" borderId="2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2" fillId="0" borderId="22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 applyProtection="1">
      <alignment horizontal="left" vertical="center" wrapText="1"/>
      <protection locked="0"/>
    </xf>
    <xf numFmtId="0" fontId="2" fillId="4" borderId="7" xfId="0" applyFont="1" applyFill="1" applyBorder="1" applyAlignment="1" applyProtection="1">
      <alignment horizontal="left" vertical="center" wrapText="1"/>
      <protection locked="0"/>
    </xf>
    <xf numFmtId="0" fontId="0" fillId="4" borderId="2" xfId="0" applyFill="1" applyBorder="1" applyAlignment="1" applyProtection="1">
      <alignment horizontal="left" vertical="center"/>
      <protection locked="0"/>
    </xf>
    <xf numFmtId="0" fontId="0" fillId="4" borderId="3" xfId="0" applyFill="1" applyBorder="1" applyAlignment="1" applyProtection="1">
      <alignment horizontal="left" vertical="center"/>
      <protection locked="0"/>
    </xf>
    <xf numFmtId="0" fontId="0" fillId="4" borderId="7" xfId="0" applyFill="1" applyBorder="1" applyAlignment="1" applyProtection="1">
      <alignment horizontal="left" vertical="center"/>
      <protection locked="0"/>
    </xf>
    <xf numFmtId="0" fontId="1" fillId="10" borderId="14" xfId="0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center" vertical="center" wrapText="1"/>
      <protection locked="0"/>
    </xf>
    <xf numFmtId="0" fontId="1" fillId="3" borderId="2" xfId="1" applyFont="1" applyFill="1" applyBorder="1" applyAlignment="1" applyProtection="1">
      <alignment horizontal="center" vertical="center"/>
      <protection locked="0"/>
    </xf>
    <xf numFmtId="0" fontId="1" fillId="3" borderId="4" xfId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 applyProtection="1">
      <alignment horizontal="left" vertical="center"/>
      <protection locked="0"/>
    </xf>
    <xf numFmtId="0" fontId="1" fillId="3" borderId="4" xfId="1" applyFont="1" applyFill="1" applyBorder="1" applyAlignment="1" applyProtection="1">
      <alignment horizontal="left" vertical="center"/>
      <protection locked="0"/>
    </xf>
    <xf numFmtId="0" fontId="1" fillId="3" borderId="2" xfId="1" applyFont="1" applyFill="1" applyBorder="1" applyAlignment="1" applyProtection="1">
      <alignment horizontal="center" vertical="center" wrapText="1"/>
      <protection locked="0"/>
    </xf>
    <xf numFmtId="0" fontId="1" fillId="3" borderId="4" xfId="1" applyFont="1" applyFill="1" applyBorder="1" applyAlignment="1" applyProtection="1">
      <alignment horizontal="center" vertical="center" wrapText="1"/>
      <protection locked="0"/>
    </xf>
    <xf numFmtId="3" fontId="1" fillId="3" borderId="19" xfId="1" applyNumberFormat="1" applyFont="1" applyFill="1" applyBorder="1" applyAlignment="1" applyProtection="1">
      <alignment horizontal="center" vertical="center"/>
      <protection locked="0"/>
    </xf>
    <xf numFmtId="3" fontId="1" fillId="3" borderId="20" xfId="1" applyNumberFormat="1" applyFont="1" applyFill="1" applyBorder="1" applyAlignment="1" applyProtection="1">
      <alignment horizontal="center" vertical="center"/>
      <protection locked="0"/>
    </xf>
    <xf numFmtId="3" fontId="1" fillId="3" borderId="21" xfId="1" applyNumberFormat="1" applyFont="1" applyFill="1" applyBorder="1" applyAlignment="1" applyProtection="1">
      <alignment horizontal="center" vertical="center"/>
      <protection locked="0"/>
    </xf>
    <xf numFmtId="164" fontId="6" fillId="3" borderId="1" xfId="2" applyNumberFormat="1" applyFont="1" applyFill="1" applyBorder="1" applyAlignment="1" applyProtection="1">
      <alignment horizontal="center" vertical="center"/>
      <protection locked="0"/>
    </xf>
    <xf numFmtId="0" fontId="1" fillId="3" borderId="1" xfId="1" applyFont="1" applyFill="1" applyBorder="1" applyAlignment="1" applyProtection="1">
      <alignment horizontal="center" vertical="center" wrapText="1"/>
      <protection locked="0"/>
    </xf>
    <xf numFmtId="0" fontId="1" fillId="11" borderId="11" xfId="0" applyFont="1" applyFill="1" applyBorder="1" applyAlignment="1" applyProtection="1">
      <alignment horizontal="right" vertical="center"/>
      <protection locked="0"/>
    </xf>
    <xf numFmtId="0" fontId="1" fillId="11" borderId="12" xfId="0" applyFont="1" applyFill="1" applyBorder="1" applyAlignment="1" applyProtection="1">
      <alignment horizontal="right" vertical="center"/>
      <protection locked="0"/>
    </xf>
    <xf numFmtId="0" fontId="1" fillId="11" borderId="13" xfId="0" applyFont="1" applyFill="1" applyBorder="1" applyAlignment="1" applyProtection="1">
      <alignment horizontal="right" vertical="center"/>
      <protection locked="0"/>
    </xf>
    <xf numFmtId="0" fontId="2" fillId="5" borderId="3" xfId="0" applyFont="1" applyFill="1" applyBorder="1" applyAlignment="1" applyProtection="1">
      <alignment horizontal="left" vertical="center" wrapText="1"/>
      <protection locked="0"/>
    </xf>
    <xf numFmtId="0" fontId="0" fillId="5" borderId="3" xfId="0" applyFill="1" applyBorder="1" applyAlignment="1" applyProtection="1">
      <alignment horizontal="left" vertical="center"/>
      <protection locked="0"/>
    </xf>
    <xf numFmtId="0" fontId="2" fillId="4" borderId="8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" fillId="11" borderId="17" xfId="0" applyFont="1" applyFill="1" applyBorder="1" applyAlignment="1" applyProtection="1">
      <alignment horizontal="right" vertical="center"/>
      <protection locked="0"/>
    </xf>
    <xf numFmtId="0" fontId="1" fillId="11" borderId="9" xfId="0" applyFont="1" applyFill="1" applyBorder="1" applyAlignment="1" applyProtection="1">
      <alignment horizontal="right" vertical="center"/>
      <protection locked="0"/>
    </xf>
    <xf numFmtId="0" fontId="1" fillId="11" borderId="18" xfId="0" applyFont="1" applyFill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0" fontId="0" fillId="4" borderId="8" xfId="0" applyFill="1" applyBorder="1" applyAlignment="1" applyProtection="1">
      <alignment horizontal="left" vertical="center"/>
      <protection locked="0"/>
    </xf>
  </cellXfs>
  <cellStyles count="3">
    <cellStyle name="Ezres 2" xfId="2" xr:uid="{00000000-0005-0000-0000-000000000000}"/>
    <cellStyle name="Normál" xfId="0" builtinId="0"/>
    <cellStyle name="Normál 2" xfId="1" xr:uid="{00000000-0005-0000-0000-000002000000}"/>
  </cellStyles>
  <dxfs count="0"/>
  <tableStyles count="0" defaultTableStyle="TableStyleMedium9"/>
  <colors>
    <mruColors>
      <color rgb="FFEBF39F"/>
      <color rgb="FFE2F6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42"/>
  <sheetViews>
    <sheetView tabSelected="1" zoomScale="90" zoomScaleNormal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E12" sqref="E12"/>
    </sheetView>
  </sheetViews>
  <sheetFormatPr defaultRowHeight="12.75" x14ac:dyDescent="0.2"/>
  <cols>
    <col min="1" max="1" width="37.7109375" style="49" customWidth="1"/>
    <col min="2" max="2" width="7.28515625" customWidth="1"/>
    <col min="3" max="3" width="8.42578125" customWidth="1"/>
    <col min="4" max="4" width="14" customWidth="1"/>
    <col min="5" max="5" width="13.140625" customWidth="1"/>
    <col min="6" max="6" width="14.42578125" customWidth="1"/>
    <col min="7" max="7" width="13.140625" customWidth="1"/>
    <col min="8" max="8" width="13.140625" hidden="1" customWidth="1"/>
    <col min="9" max="9" width="11.7109375" hidden="1" customWidth="1"/>
    <col min="10" max="10" width="9.5703125" hidden="1" customWidth="1"/>
    <col min="11" max="11" width="9" hidden="1" customWidth="1"/>
    <col min="12" max="13" width="15" customWidth="1"/>
    <col min="14" max="14" width="14.28515625" customWidth="1"/>
  </cols>
  <sheetData>
    <row r="1" spans="1:14" ht="15.75" customHeight="1" x14ac:dyDescent="0.2">
      <c r="A1" s="138" t="s">
        <v>68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ht="8.25" customHeight="1" x14ac:dyDescent="0.2">
      <c r="A2" s="49" t="s">
        <v>43</v>
      </c>
      <c r="D2" s="1"/>
      <c r="E2" s="1"/>
      <c r="F2" s="1"/>
      <c r="G2" s="1"/>
      <c r="H2" s="1"/>
      <c r="I2" s="1"/>
      <c r="J2" s="4"/>
      <c r="K2" s="4"/>
      <c r="L2" s="1"/>
      <c r="M2" s="1"/>
    </row>
    <row r="3" spans="1:14" ht="12" customHeight="1" x14ac:dyDescent="0.2">
      <c r="A3" s="140" t="s">
        <v>34</v>
      </c>
      <c r="B3" s="142" t="s">
        <v>0</v>
      </c>
      <c r="C3" s="140" t="s">
        <v>35</v>
      </c>
      <c r="D3" s="144" t="s">
        <v>30</v>
      </c>
      <c r="E3" s="146" t="s">
        <v>70</v>
      </c>
      <c r="F3" s="147"/>
      <c r="G3" s="147"/>
      <c r="H3" s="147"/>
      <c r="I3" s="147"/>
      <c r="J3" s="147"/>
      <c r="K3" s="148"/>
      <c r="L3" s="144" t="s">
        <v>71</v>
      </c>
      <c r="M3" s="149" t="s">
        <v>72</v>
      </c>
      <c r="N3" s="150" t="s">
        <v>67</v>
      </c>
    </row>
    <row r="4" spans="1:14" ht="59.25" customHeight="1" x14ac:dyDescent="0.2">
      <c r="A4" s="141"/>
      <c r="B4" s="143"/>
      <c r="C4" s="141"/>
      <c r="D4" s="145"/>
      <c r="E4" s="91" t="s">
        <v>36</v>
      </c>
      <c r="F4" s="92" t="s">
        <v>69</v>
      </c>
      <c r="G4" s="92" t="s">
        <v>73</v>
      </c>
      <c r="H4" s="92"/>
      <c r="I4" s="92"/>
      <c r="J4" s="92"/>
      <c r="K4" s="92"/>
      <c r="L4" s="145"/>
      <c r="M4" s="149"/>
      <c r="N4" s="150"/>
    </row>
    <row r="5" spans="1:14" x14ac:dyDescent="0.2">
      <c r="A5" s="132" t="s">
        <v>54</v>
      </c>
      <c r="B5" s="135" t="s">
        <v>2</v>
      </c>
      <c r="C5" s="15" t="s">
        <v>1</v>
      </c>
      <c r="D5" s="18">
        <v>17343530</v>
      </c>
      <c r="E5" s="20"/>
      <c r="F5" s="16"/>
      <c r="G5" s="16"/>
      <c r="H5" s="16"/>
      <c r="I5" s="16"/>
      <c r="J5" s="84"/>
      <c r="K5" s="56"/>
      <c r="L5" s="20">
        <f>D5+E5+F5+J5+K5+I5+H5+G5</f>
        <v>17343530</v>
      </c>
      <c r="M5" s="2">
        <v>5912983</v>
      </c>
      <c r="N5" s="39">
        <f>L5-M5</f>
        <v>11430547</v>
      </c>
    </row>
    <row r="6" spans="1:14" x14ac:dyDescent="0.2">
      <c r="A6" s="133"/>
      <c r="B6" s="136"/>
      <c r="C6" s="5" t="s">
        <v>3</v>
      </c>
      <c r="D6" s="3">
        <v>16777089</v>
      </c>
      <c r="E6" s="2"/>
      <c r="F6" s="11"/>
      <c r="G6" s="11"/>
      <c r="H6" s="11"/>
      <c r="I6" s="11"/>
      <c r="J6" s="8"/>
      <c r="K6" s="8"/>
      <c r="L6" s="20">
        <f>D6+E6+F6+J6+K6</f>
        <v>16777089</v>
      </c>
      <c r="M6" s="2">
        <v>16777089</v>
      </c>
      <c r="N6" s="39">
        <f t="shared" ref="N6:N14" si="0">L6-M6</f>
        <v>0</v>
      </c>
    </row>
    <row r="7" spans="1:14" x14ac:dyDescent="0.2">
      <c r="A7" s="133"/>
      <c r="B7" s="136"/>
      <c r="C7" s="5" t="s">
        <v>4</v>
      </c>
      <c r="D7" s="30">
        <v>61270972</v>
      </c>
      <c r="E7" s="31"/>
      <c r="F7" s="32">
        <v>301043</v>
      </c>
      <c r="G7" s="32">
        <v>4359853</v>
      </c>
      <c r="H7" s="32"/>
      <c r="I7" s="32"/>
      <c r="J7" s="54"/>
      <c r="K7" s="54"/>
      <c r="L7" s="20">
        <f>D7+E7+F7+J7+K7+I7+G7</f>
        <v>65931868</v>
      </c>
      <c r="M7" s="31">
        <v>24894147</v>
      </c>
      <c r="N7" s="39">
        <f t="shared" si="0"/>
        <v>41037721</v>
      </c>
    </row>
    <row r="8" spans="1:14" ht="13.5" thickBot="1" x14ac:dyDescent="0.25">
      <c r="A8" s="134"/>
      <c r="B8" s="137"/>
      <c r="C8" s="26" t="s">
        <v>55</v>
      </c>
      <c r="D8" s="21">
        <v>100000</v>
      </c>
      <c r="E8" s="22"/>
      <c r="F8" s="23"/>
      <c r="G8" s="23"/>
      <c r="H8" s="23"/>
      <c r="I8" s="23"/>
      <c r="J8" s="24"/>
      <c r="K8" s="24"/>
      <c r="L8" s="22">
        <f t="shared" ref="L8:L14" si="1">D8+E8+F8+J8+K8</f>
        <v>100000</v>
      </c>
      <c r="M8" s="22">
        <v>0</v>
      </c>
      <c r="N8" s="48">
        <f t="shared" si="0"/>
        <v>100000</v>
      </c>
    </row>
    <row r="9" spans="1:14" ht="13.5" thickTop="1" x14ac:dyDescent="0.2">
      <c r="A9" s="133" t="s">
        <v>54</v>
      </c>
      <c r="B9" s="136" t="s">
        <v>6</v>
      </c>
      <c r="C9" s="19" t="s">
        <v>12</v>
      </c>
      <c r="D9" s="18">
        <v>0</v>
      </c>
      <c r="E9" s="20"/>
      <c r="F9" s="16"/>
      <c r="G9" s="16"/>
      <c r="H9" s="16"/>
      <c r="I9" s="16"/>
      <c r="J9" s="17"/>
      <c r="K9" s="17"/>
      <c r="L9" s="20">
        <f t="shared" si="1"/>
        <v>0</v>
      </c>
      <c r="M9" s="20"/>
      <c r="N9" s="40">
        <f t="shared" si="0"/>
        <v>0</v>
      </c>
    </row>
    <row r="10" spans="1:14" x14ac:dyDescent="0.2">
      <c r="A10" s="133"/>
      <c r="B10" s="136"/>
      <c r="C10" s="6" t="s">
        <v>45</v>
      </c>
      <c r="D10" s="3">
        <v>9840</v>
      </c>
      <c r="E10" s="2">
        <v>5000</v>
      </c>
      <c r="F10" s="11"/>
      <c r="G10" s="11"/>
      <c r="H10" s="11"/>
      <c r="I10" s="11"/>
      <c r="J10" s="8"/>
      <c r="K10" s="55"/>
      <c r="L10" s="20">
        <f t="shared" si="1"/>
        <v>14840</v>
      </c>
      <c r="M10" s="2">
        <v>3983</v>
      </c>
      <c r="N10" s="39">
        <f>L10-M10</f>
        <v>10857</v>
      </c>
    </row>
    <row r="11" spans="1:14" x14ac:dyDescent="0.2">
      <c r="A11" s="133"/>
      <c r="B11" s="136"/>
      <c r="C11" s="5" t="s">
        <v>5</v>
      </c>
      <c r="D11" s="3">
        <v>1612000</v>
      </c>
      <c r="E11" s="2">
        <f>-48584-10000-5000</f>
        <v>-63584</v>
      </c>
      <c r="F11" s="16"/>
      <c r="G11" s="16"/>
      <c r="H11" s="16"/>
      <c r="I11" s="16"/>
      <c r="J11" s="17"/>
      <c r="K11" s="56"/>
      <c r="L11" s="20">
        <f t="shared" si="1"/>
        <v>1548416</v>
      </c>
      <c r="M11" s="2">
        <v>574500</v>
      </c>
      <c r="N11" s="39">
        <f t="shared" si="0"/>
        <v>973916</v>
      </c>
    </row>
    <row r="12" spans="1:14" x14ac:dyDescent="0.2">
      <c r="A12" s="133"/>
      <c r="B12" s="136"/>
      <c r="C12" s="5" t="s">
        <v>7</v>
      </c>
      <c r="D12" s="3">
        <v>2652</v>
      </c>
      <c r="E12" s="3">
        <f>372+221+2000</f>
        <v>2593</v>
      </c>
      <c r="F12" s="11"/>
      <c r="G12" s="11"/>
      <c r="H12" s="11"/>
      <c r="I12" s="11"/>
      <c r="J12" s="8"/>
      <c r="K12" s="55"/>
      <c r="L12" s="20">
        <f t="shared" si="1"/>
        <v>5245</v>
      </c>
      <c r="M12" s="2">
        <v>3412</v>
      </c>
      <c r="N12" s="39">
        <f>L12-M12</f>
        <v>1833</v>
      </c>
    </row>
    <row r="13" spans="1:14" x14ac:dyDescent="0.2">
      <c r="A13" s="133"/>
      <c r="B13" s="136"/>
      <c r="C13" s="5" t="s">
        <v>8</v>
      </c>
      <c r="D13" s="3">
        <v>1500</v>
      </c>
      <c r="E13" s="2">
        <v>-41</v>
      </c>
      <c r="F13" s="11"/>
      <c r="G13" s="11"/>
      <c r="H13" s="11"/>
      <c r="I13" s="11"/>
      <c r="J13" s="8"/>
      <c r="K13" s="55"/>
      <c r="L13" s="20">
        <f t="shared" si="1"/>
        <v>1459</v>
      </c>
      <c r="M13" s="2">
        <v>515</v>
      </c>
      <c r="N13" s="39">
        <f t="shared" si="0"/>
        <v>944</v>
      </c>
    </row>
    <row r="14" spans="1:14" x14ac:dyDescent="0.2">
      <c r="A14" s="133"/>
      <c r="B14" s="136"/>
      <c r="C14" s="35" t="s">
        <v>9</v>
      </c>
      <c r="D14" s="30">
        <v>0</v>
      </c>
      <c r="E14" s="31">
        <f>48584+41+10000</f>
        <v>58625</v>
      </c>
      <c r="F14" s="32"/>
      <c r="G14" s="32"/>
      <c r="H14" s="32"/>
      <c r="I14" s="32"/>
      <c r="J14" s="33"/>
      <c r="K14" s="54"/>
      <c r="L14" s="20">
        <f t="shared" si="1"/>
        <v>58625</v>
      </c>
      <c r="M14" s="31">
        <v>49211</v>
      </c>
      <c r="N14" s="80">
        <f t="shared" si="0"/>
        <v>9414</v>
      </c>
    </row>
    <row r="15" spans="1:14" ht="13.5" thickBot="1" x14ac:dyDescent="0.25">
      <c r="A15" s="134"/>
      <c r="B15" s="137"/>
      <c r="C15" s="79" t="s">
        <v>58</v>
      </c>
      <c r="D15" s="74">
        <f>SUM(D9:D14)</f>
        <v>1625992</v>
      </c>
      <c r="E15" s="74">
        <f t="shared" ref="E15:N15" si="2">SUM(E9:E14)</f>
        <v>2593</v>
      </c>
      <c r="F15" s="74">
        <f t="shared" si="2"/>
        <v>0</v>
      </c>
      <c r="G15" s="74">
        <f t="shared" si="2"/>
        <v>0</v>
      </c>
      <c r="H15" s="74">
        <f t="shared" si="2"/>
        <v>0</v>
      </c>
      <c r="I15" s="74">
        <f t="shared" si="2"/>
        <v>0</v>
      </c>
      <c r="J15" s="74">
        <f t="shared" si="2"/>
        <v>0</v>
      </c>
      <c r="K15" s="74">
        <f t="shared" si="2"/>
        <v>0</v>
      </c>
      <c r="L15" s="74">
        <f t="shared" si="2"/>
        <v>1628585</v>
      </c>
      <c r="M15" s="74">
        <f t="shared" si="2"/>
        <v>631621</v>
      </c>
      <c r="N15" s="74">
        <f t="shared" si="2"/>
        <v>996964</v>
      </c>
    </row>
    <row r="16" spans="1:14" ht="13.5" thickTop="1" x14ac:dyDescent="0.2">
      <c r="A16" s="133" t="s">
        <v>54</v>
      </c>
      <c r="B16" s="136" t="s">
        <v>10</v>
      </c>
      <c r="C16" s="15" t="s">
        <v>5</v>
      </c>
      <c r="D16" s="18">
        <v>870000</v>
      </c>
      <c r="E16" s="20">
        <v>-101014</v>
      </c>
      <c r="F16" s="16"/>
      <c r="G16" s="16"/>
      <c r="H16" s="16"/>
      <c r="I16" s="16"/>
      <c r="J16" s="17"/>
      <c r="K16" s="56"/>
      <c r="L16" s="20">
        <f>D16+E16+F16+J16+K16</f>
        <v>768986</v>
      </c>
      <c r="M16" s="20">
        <v>244142</v>
      </c>
      <c r="N16" s="39">
        <f>L16-M16</f>
        <v>524844</v>
      </c>
    </row>
    <row r="17" spans="1:14" x14ac:dyDescent="0.2">
      <c r="A17" s="133"/>
      <c r="B17" s="136"/>
      <c r="C17" s="5" t="s">
        <v>7</v>
      </c>
      <c r="D17" s="3">
        <v>234900</v>
      </c>
      <c r="E17" s="2">
        <f>-372-221-2000</f>
        <v>-2593</v>
      </c>
      <c r="F17" s="11"/>
      <c r="G17" s="11"/>
      <c r="H17" s="11"/>
      <c r="I17" s="11"/>
      <c r="J17" s="8"/>
      <c r="K17" s="55"/>
      <c r="L17" s="20">
        <f>D17+E17+F17+J17+K17</f>
        <v>232307</v>
      </c>
      <c r="M17" s="2">
        <v>59594</v>
      </c>
      <c r="N17" s="39">
        <f>L17-M17</f>
        <v>172713</v>
      </c>
    </row>
    <row r="18" spans="1:14" x14ac:dyDescent="0.2">
      <c r="A18" s="133"/>
      <c r="B18" s="136"/>
      <c r="C18" s="5" t="s">
        <v>11</v>
      </c>
      <c r="D18" s="3">
        <v>300000</v>
      </c>
      <c r="E18" s="2">
        <v>98000</v>
      </c>
      <c r="F18" s="11"/>
      <c r="G18" s="11"/>
      <c r="H18" s="11"/>
      <c r="I18" s="11"/>
      <c r="J18" s="8"/>
      <c r="K18" s="55"/>
      <c r="L18" s="20">
        <f>D18+E18+F18+J18+K18</f>
        <v>398000</v>
      </c>
      <c r="M18" s="2">
        <v>398000</v>
      </c>
      <c r="N18" s="39">
        <f>L18-M18</f>
        <v>0</v>
      </c>
    </row>
    <row r="19" spans="1:14" x14ac:dyDescent="0.2">
      <c r="A19" s="133"/>
      <c r="B19" s="136"/>
      <c r="C19" s="5" t="s">
        <v>9</v>
      </c>
      <c r="D19" s="3">
        <v>0</v>
      </c>
      <c r="E19" s="2">
        <v>3014</v>
      </c>
      <c r="F19" s="11"/>
      <c r="G19" s="11"/>
      <c r="H19" s="11"/>
      <c r="I19" s="11"/>
      <c r="J19" s="8"/>
      <c r="K19" s="83"/>
      <c r="L19" s="20">
        <f>D19+E19+F19+J19+K19</f>
        <v>3014</v>
      </c>
      <c r="M19" s="2">
        <v>3014</v>
      </c>
      <c r="N19" s="80">
        <f>L19-M19</f>
        <v>0</v>
      </c>
    </row>
    <row r="20" spans="1:14" x14ac:dyDescent="0.2">
      <c r="A20" s="133"/>
      <c r="B20" s="136"/>
      <c r="C20" s="72" t="s">
        <v>66</v>
      </c>
      <c r="D20" s="30">
        <v>0</v>
      </c>
      <c r="E20" s="31"/>
      <c r="F20" s="32"/>
      <c r="G20" s="32"/>
      <c r="H20" s="32"/>
      <c r="I20" s="32"/>
      <c r="J20" s="33"/>
      <c r="K20" s="33"/>
      <c r="L20" s="73">
        <f>D20+E20+F20+J20+K20</f>
        <v>0</v>
      </c>
      <c r="M20" s="31"/>
      <c r="N20" s="81">
        <f>L20-M20</f>
        <v>0</v>
      </c>
    </row>
    <row r="21" spans="1:14" ht="13.5" thickBot="1" x14ac:dyDescent="0.25">
      <c r="A21" s="134"/>
      <c r="B21" s="137"/>
      <c r="C21" s="79" t="s">
        <v>58</v>
      </c>
      <c r="D21" s="74">
        <f>SUM(D16:D20)</f>
        <v>1404900</v>
      </c>
      <c r="E21" s="74">
        <f t="shared" ref="E21:N21" si="3">SUM(E16:E19)</f>
        <v>-2593</v>
      </c>
      <c r="F21" s="74">
        <f>SUM(F16:F20)</f>
        <v>0</v>
      </c>
      <c r="G21" s="74">
        <f t="shared" si="3"/>
        <v>0</v>
      </c>
      <c r="H21" s="74">
        <f t="shared" si="3"/>
        <v>0</v>
      </c>
      <c r="I21" s="74">
        <f t="shared" si="3"/>
        <v>0</v>
      </c>
      <c r="J21" s="74">
        <f t="shared" si="3"/>
        <v>0</v>
      </c>
      <c r="K21" s="74">
        <f t="shared" si="3"/>
        <v>0</v>
      </c>
      <c r="L21" s="74">
        <f>SUM(L16:L19)</f>
        <v>1402307</v>
      </c>
      <c r="M21" s="74">
        <f>SUM(M16:M19)</f>
        <v>704750</v>
      </c>
      <c r="N21" s="74">
        <f t="shared" si="3"/>
        <v>697557</v>
      </c>
    </row>
    <row r="22" spans="1:14" ht="13.5" thickTop="1" x14ac:dyDescent="0.2">
      <c r="A22" s="133" t="s">
        <v>54</v>
      </c>
      <c r="B22" s="136" t="s">
        <v>13</v>
      </c>
      <c r="C22" s="15" t="s">
        <v>12</v>
      </c>
      <c r="D22" s="18">
        <v>0</v>
      </c>
      <c r="E22" s="20"/>
      <c r="F22" s="16"/>
      <c r="G22" s="16"/>
      <c r="H22" s="16"/>
      <c r="I22" s="16"/>
      <c r="J22" s="17"/>
      <c r="K22" s="17"/>
      <c r="L22" s="20">
        <f>D22+E22+F22+J22+K22</f>
        <v>0</v>
      </c>
      <c r="M22" s="20">
        <v>0</v>
      </c>
      <c r="N22" s="39">
        <f>L22-M22</f>
        <v>0</v>
      </c>
    </row>
    <row r="23" spans="1:14" x14ac:dyDescent="0.2">
      <c r="A23" s="133"/>
      <c r="B23" s="136"/>
      <c r="C23" s="5" t="s">
        <v>7</v>
      </c>
      <c r="D23" s="3">
        <v>0</v>
      </c>
      <c r="E23" s="2"/>
      <c r="F23" s="11"/>
      <c r="G23" s="11"/>
      <c r="H23" s="11"/>
      <c r="I23" s="11"/>
      <c r="J23" s="8"/>
      <c r="K23" s="8"/>
      <c r="L23" s="20">
        <f>D23+E23+F23+J23+K23</f>
        <v>0</v>
      </c>
      <c r="M23" s="2">
        <v>0</v>
      </c>
      <c r="N23" s="39">
        <f>L23-M23</f>
        <v>0</v>
      </c>
    </row>
    <row r="24" spans="1:14" x14ac:dyDescent="0.2">
      <c r="A24" s="133"/>
      <c r="B24" s="136"/>
      <c r="C24" s="5" t="s">
        <v>11</v>
      </c>
      <c r="D24" s="3">
        <v>0</v>
      </c>
      <c r="E24" s="2"/>
      <c r="F24" s="11"/>
      <c r="G24" s="11"/>
      <c r="H24" s="11"/>
      <c r="I24" s="11"/>
      <c r="J24" s="8"/>
      <c r="K24" s="8"/>
      <c r="L24" s="20">
        <f>D24+E24+F24+J24+K24</f>
        <v>0</v>
      </c>
      <c r="M24" s="2">
        <v>0</v>
      </c>
      <c r="N24" s="39">
        <f>L24-M24</f>
        <v>0</v>
      </c>
    </row>
    <row r="25" spans="1:14" x14ac:dyDescent="0.2">
      <c r="A25" s="133"/>
      <c r="B25" s="136"/>
      <c r="C25" s="35" t="s">
        <v>9</v>
      </c>
      <c r="D25" s="30">
        <v>0</v>
      </c>
      <c r="E25" s="31"/>
      <c r="F25" s="32"/>
      <c r="G25" s="32"/>
      <c r="H25" s="32"/>
      <c r="I25" s="32"/>
      <c r="J25" s="33"/>
      <c r="K25" s="33"/>
      <c r="L25" s="20">
        <f>D25+E25+F25+J25+K25</f>
        <v>0</v>
      </c>
      <c r="M25" s="31">
        <v>0</v>
      </c>
      <c r="N25" s="39">
        <f>L25-M25</f>
        <v>0</v>
      </c>
    </row>
    <row r="26" spans="1:14" ht="13.5" thickBot="1" x14ac:dyDescent="0.25">
      <c r="A26" s="134"/>
      <c r="B26" s="137"/>
      <c r="C26" s="79" t="s">
        <v>58</v>
      </c>
      <c r="D26" s="74">
        <v>0</v>
      </c>
      <c r="E26" s="74">
        <f t="shared" ref="E26:N26" si="4">SUM(E22:E25)</f>
        <v>0</v>
      </c>
      <c r="F26" s="74">
        <f t="shared" si="4"/>
        <v>0</v>
      </c>
      <c r="G26" s="74">
        <f t="shared" si="4"/>
        <v>0</v>
      </c>
      <c r="H26" s="74">
        <f t="shared" si="4"/>
        <v>0</v>
      </c>
      <c r="I26" s="74">
        <f t="shared" si="4"/>
        <v>0</v>
      </c>
      <c r="J26" s="74">
        <f t="shared" si="4"/>
        <v>0</v>
      </c>
      <c r="K26" s="74">
        <f t="shared" si="4"/>
        <v>0</v>
      </c>
      <c r="L26" s="74">
        <f t="shared" si="4"/>
        <v>0</v>
      </c>
      <c r="M26" s="74">
        <f t="shared" si="4"/>
        <v>0</v>
      </c>
      <c r="N26" s="74">
        <f t="shared" si="4"/>
        <v>0</v>
      </c>
    </row>
    <row r="27" spans="1:14" ht="30.75" customHeight="1" thickTop="1" thickBot="1" x14ac:dyDescent="0.25">
      <c r="A27" s="151" t="s">
        <v>59</v>
      </c>
      <c r="B27" s="152"/>
      <c r="C27" s="153"/>
      <c r="D27" s="95">
        <f t="shared" ref="D27:N27" si="5">SUM(D5+D6+D7+D8+D15+D21+D26+D20)</f>
        <v>98522483</v>
      </c>
      <c r="E27" s="95">
        <f t="shared" si="5"/>
        <v>0</v>
      </c>
      <c r="F27" s="95">
        <f>SUM(F5+F6+F7+F8+F15+F21+F26)</f>
        <v>301043</v>
      </c>
      <c r="G27" s="95">
        <f t="shared" ref="G27:H27" si="6">SUM(G5+G6+G7+G8+G15+G21+G26)</f>
        <v>4359853</v>
      </c>
      <c r="H27" s="95">
        <f t="shared" si="6"/>
        <v>0</v>
      </c>
      <c r="I27" s="95">
        <f>SUM(I5+I6+I7+I8+I15+I21+I26)</f>
        <v>0</v>
      </c>
      <c r="J27" s="95">
        <f t="shared" si="5"/>
        <v>0</v>
      </c>
      <c r="K27" s="95">
        <f t="shared" si="5"/>
        <v>0</v>
      </c>
      <c r="L27" s="95">
        <f t="shared" si="5"/>
        <v>103183379</v>
      </c>
      <c r="M27" s="95">
        <f>SUM(M5+M6+M7+M8+M15+M21+M26+M20)</f>
        <v>48920590</v>
      </c>
      <c r="N27" s="95">
        <f t="shared" si="5"/>
        <v>54262789</v>
      </c>
    </row>
    <row r="28" spans="1:14" ht="13.5" thickTop="1" x14ac:dyDescent="0.2">
      <c r="A28" s="133" t="s">
        <v>31</v>
      </c>
      <c r="B28" s="136" t="s">
        <v>15</v>
      </c>
      <c r="C28" s="15" t="s">
        <v>14</v>
      </c>
      <c r="D28" s="18">
        <v>244590</v>
      </c>
      <c r="E28" s="20"/>
      <c r="F28" s="16"/>
      <c r="G28" s="16"/>
      <c r="H28" s="16"/>
      <c r="I28" s="16"/>
      <c r="J28" s="56"/>
      <c r="K28" s="56"/>
      <c r="L28" s="20">
        <f>D28+E28+F28+J28+K28+G28</f>
        <v>244590</v>
      </c>
      <c r="M28" s="20">
        <v>236437</v>
      </c>
      <c r="N28" s="39">
        <f>L28-M28</f>
        <v>8153</v>
      </c>
    </row>
    <row r="29" spans="1:14" x14ac:dyDescent="0.2">
      <c r="A29" s="133"/>
      <c r="B29" s="136"/>
      <c r="C29" s="5" t="s">
        <v>19</v>
      </c>
      <c r="D29" s="3">
        <v>0</v>
      </c>
      <c r="E29" s="2"/>
      <c r="F29" s="11"/>
      <c r="G29" s="11"/>
      <c r="H29" s="11"/>
      <c r="I29" s="11"/>
      <c r="J29" s="8"/>
      <c r="K29" s="8"/>
      <c r="L29" s="20">
        <f>D29+E29+F29+J29+K29</f>
        <v>0</v>
      </c>
      <c r="M29" s="2"/>
      <c r="N29" s="39">
        <f>L29-M29</f>
        <v>0</v>
      </c>
    </row>
    <row r="30" spans="1:14" x14ac:dyDescent="0.2">
      <c r="A30" s="133"/>
      <c r="B30" s="136"/>
      <c r="C30" s="77" t="s">
        <v>53</v>
      </c>
      <c r="D30" s="75">
        <f>SUM(D28:D29)</f>
        <v>244590</v>
      </c>
      <c r="E30" s="75">
        <f t="shared" ref="E30:N30" si="7">SUM(E28:E29)</f>
        <v>0</v>
      </c>
      <c r="F30" s="75">
        <f t="shared" si="7"/>
        <v>0</v>
      </c>
      <c r="G30" s="75">
        <f t="shared" si="7"/>
        <v>0</v>
      </c>
      <c r="H30" s="75">
        <f t="shared" si="7"/>
        <v>0</v>
      </c>
      <c r="I30" s="75">
        <f t="shared" si="7"/>
        <v>0</v>
      </c>
      <c r="J30" s="75">
        <f t="shared" si="7"/>
        <v>0</v>
      </c>
      <c r="K30" s="75">
        <f t="shared" si="7"/>
        <v>0</v>
      </c>
      <c r="L30" s="75">
        <f t="shared" si="7"/>
        <v>244590</v>
      </c>
      <c r="M30" s="75">
        <f t="shared" si="7"/>
        <v>236437</v>
      </c>
      <c r="N30" s="75">
        <f t="shared" si="7"/>
        <v>8153</v>
      </c>
    </row>
    <row r="31" spans="1:14" ht="13.5" thickBot="1" x14ac:dyDescent="0.25">
      <c r="A31" s="134"/>
      <c r="B31" s="137"/>
      <c r="C31" s="59" t="s">
        <v>16</v>
      </c>
      <c r="D31" s="60">
        <v>21402</v>
      </c>
      <c r="E31" s="60"/>
      <c r="F31" s="60"/>
      <c r="G31" s="60"/>
      <c r="H31" s="60"/>
      <c r="I31" s="60"/>
      <c r="J31" s="87"/>
      <c r="K31" s="87"/>
      <c r="L31" s="61">
        <f>D31+E31+F31+J31+K31+G31</f>
        <v>21402</v>
      </c>
      <c r="M31" s="60">
        <v>20684</v>
      </c>
      <c r="N31" s="62">
        <f t="shared" ref="N31:N39" si="8">L31-M31</f>
        <v>718</v>
      </c>
    </row>
    <row r="32" spans="1:14" ht="13.5" thickTop="1" x14ac:dyDescent="0.2">
      <c r="A32" s="133" t="s">
        <v>31</v>
      </c>
      <c r="B32" s="136" t="s">
        <v>6</v>
      </c>
      <c r="C32" s="15" t="s">
        <v>14</v>
      </c>
      <c r="D32" s="18">
        <v>56888567</v>
      </c>
      <c r="E32" s="20">
        <f>-464000-119079-61427</f>
        <v>-644506</v>
      </c>
      <c r="F32" s="16"/>
      <c r="G32" s="16"/>
      <c r="H32" s="16"/>
      <c r="I32" s="16"/>
      <c r="J32" s="56"/>
      <c r="K32" s="17"/>
      <c r="L32" s="20">
        <f t="shared" ref="L32:L39" si="9">D32+E32+F32+J32+K32</f>
        <v>56244061</v>
      </c>
      <c r="M32" s="20">
        <v>23433086</v>
      </c>
      <c r="N32" s="40">
        <f t="shared" si="8"/>
        <v>32810975</v>
      </c>
    </row>
    <row r="33" spans="1:14" x14ac:dyDescent="0.2">
      <c r="A33" s="133"/>
      <c r="B33" s="136"/>
      <c r="C33" s="5" t="s">
        <v>17</v>
      </c>
      <c r="D33" s="3">
        <v>1053000</v>
      </c>
      <c r="E33" s="3">
        <v>464000</v>
      </c>
      <c r="F33" s="11"/>
      <c r="G33" s="11"/>
      <c r="H33" s="11"/>
      <c r="I33" s="11"/>
      <c r="J33" s="8"/>
      <c r="K33" s="8"/>
      <c r="L33" s="20">
        <f t="shared" si="9"/>
        <v>1517000</v>
      </c>
      <c r="M33" s="2">
        <v>1517000</v>
      </c>
      <c r="N33" s="39">
        <f t="shared" si="8"/>
        <v>0</v>
      </c>
    </row>
    <row r="34" spans="1:14" x14ac:dyDescent="0.2">
      <c r="A34" s="133"/>
      <c r="B34" s="136"/>
      <c r="C34" s="6" t="s">
        <v>37</v>
      </c>
      <c r="D34" s="3">
        <v>1680000</v>
      </c>
      <c r="E34" s="3"/>
      <c r="F34" s="11"/>
      <c r="G34" s="11"/>
      <c r="H34" s="11"/>
      <c r="I34" s="11"/>
      <c r="J34" s="8"/>
      <c r="K34" s="8"/>
      <c r="L34" s="20">
        <f t="shared" si="9"/>
        <v>1680000</v>
      </c>
      <c r="M34" s="2">
        <v>0</v>
      </c>
      <c r="N34" s="39">
        <f t="shared" si="8"/>
        <v>1680000</v>
      </c>
    </row>
    <row r="35" spans="1:14" x14ac:dyDescent="0.2">
      <c r="A35" s="133"/>
      <c r="B35" s="136"/>
      <c r="C35" s="6" t="s">
        <v>38</v>
      </c>
      <c r="D35" s="3">
        <v>395000</v>
      </c>
      <c r="E35" s="3"/>
      <c r="F35" s="11"/>
      <c r="G35" s="11"/>
      <c r="H35" s="11"/>
      <c r="I35" s="11"/>
      <c r="J35" s="8"/>
      <c r="K35" s="8"/>
      <c r="L35" s="20">
        <f t="shared" si="9"/>
        <v>395000</v>
      </c>
      <c r="M35" s="2">
        <v>0</v>
      </c>
      <c r="N35" s="39">
        <f t="shared" si="8"/>
        <v>395000</v>
      </c>
    </row>
    <row r="36" spans="1:14" x14ac:dyDescent="0.2">
      <c r="A36" s="133"/>
      <c r="B36" s="136"/>
      <c r="C36" s="5" t="s">
        <v>18</v>
      </c>
      <c r="D36" s="3">
        <v>0</v>
      </c>
      <c r="E36" s="3"/>
      <c r="F36" s="11"/>
      <c r="G36" s="11"/>
      <c r="H36" s="11"/>
      <c r="I36" s="11"/>
      <c r="J36" s="8"/>
      <c r="K36" s="8"/>
      <c r="L36" s="20">
        <f t="shared" si="9"/>
        <v>0</v>
      </c>
      <c r="M36" s="2">
        <v>0</v>
      </c>
      <c r="N36" s="39">
        <f t="shared" si="8"/>
        <v>0</v>
      </c>
    </row>
    <row r="37" spans="1:14" x14ac:dyDescent="0.2">
      <c r="A37" s="133"/>
      <c r="B37" s="136"/>
      <c r="C37" s="6" t="s">
        <v>42</v>
      </c>
      <c r="D37" s="3">
        <v>190000</v>
      </c>
      <c r="E37" s="3"/>
      <c r="F37" s="11"/>
      <c r="G37" s="11"/>
      <c r="H37" s="11"/>
      <c r="I37" s="11"/>
      <c r="J37" s="8"/>
      <c r="K37" s="8"/>
      <c r="L37" s="20">
        <f t="shared" si="9"/>
        <v>190000</v>
      </c>
      <c r="M37" s="2">
        <v>0</v>
      </c>
      <c r="N37" s="39">
        <f t="shared" si="8"/>
        <v>190000</v>
      </c>
    </row>
    <row r="38" spans="1:14" x14ac:dyDescent="0.2">
      <c r="A38" s="133"/>
      <c r="B38" s="136"/>
      <c r="C38" s="5" t="s">
        <v>19</v>
      </c>
      <c r="D38" s="3">
        <v>160000</v>
      </c>
      <c r="E38" s="2">
        <f>119079+61427</f>
        <v>180506</v>
      </c>
      <c r="F38" s="11"/>
      <c r="G38" s="11">
        <v>78740</v>
      </c>
      <c r="H38" s="11"/>
      <c r="I38" s="11"/>
      <c r="J38" s="55"/>
      <c r="K38" s="8"/>
      <c r="L38" s="20">
        <f>D38+E38+F38+J38+K38+G38</f>
        <v>419246</v>
      </c>
      <c r="M38" s="2">
        <v>237383</v>
      </c>
      <c r="N38" s="39">
        <f t="shared" si="8"/>
        <v>181863</v>
      </c>
    </row>
    <row r="39" spans="1:14" x14ac:dyDescent="0.2">
      <c r="A39" s="133"/>
      <c r="B39" s="136"/>
      <c r="C39" s="6" t="s">
        <v>39</v>
      </c>
      <c r="D39" s="3">
        <v>150000</v>
      </c>
      <c r="E39" s="3"/>
      <c r="F39" s="11"/>
      <c r="G39" s="11"/>
      <c r="H39" s="11"/>
      <c r="I39" s="11"/>
      <c r="J39" s="8"/>
      <c r="K39" s="8"/>
      <c r="L39" s="20">
        <f t="shared" si="9"/>
        <v>150000</v>
      </c>
      <c r="M39" s="2">
        <v>0</v>
      </c>
      <c r="N39" s="39">
        <f t="shared" si="8"/>
        <v>150000</v>
      </c>
    </row>
    <row r="40" spans="1:14" x14ac:dyDescent="0.2">
      <c r="A40" s="133"/>
      <c r="B40" s="136"/>
      <c r="C40" s="78" t="s">
        <v>53</v>
      </c>
      <c r="D40" s="76">
        <f>SUM(D32:D39)</f>
        <v>60516567</v>
      </c>
      <c r="E40" s="76">
        <f>SUM(E32:E39)</f>
        <v>0</v>
      </c>
      <c r="F40" s="76">
        <f t="shared" ref="F40:N40" si="10">SUM(F32:F39)</f>
        <v>0</v>
      </c>
      <c r="G40" s="76">
        <f t="shared" si="10"/>
        <v>78740</v>
      </c>
      <c r="H40" s="76">
        <f t="shared" si="10"/>
        <v>0</v>
      </c>
      <c r="I40" s="76">
        <f t="shared" si="10"/>
        <v>0</v>
      </c>
      <c r="J40" s="76">
        <f t="shared" si="10"/>
        <v>0</v>
      </c>
      <c r="K40" s="76">
        <f t="shared" si="10"/>
        <v>0</v>
      </c>
      <c r="L40" s="76">
        <f t="shared" si="10"/>
        <v>60595307</v>
      </c>
      <c r="M40" s="76">
        <f t="shared" si="10"/>
        <v>25187469</v>
      </c>
      <c r="N40" s="76">
        <f t="shared" si="10"/>
        <v>35407838</v>
      </c>
    </row>
    <row r="41" spans="1:14" x14ac:dyDescent="0.2">
      <c r="A41" s="133"/>
      <c r="B41" s="136"/>
      <c r="C41" s="63" t="s">
        <v>16</v>
      </c>
      <c r="D41" s="64">
        <v>10844381</v>
      </c>
      <c r="E41" s="64"/>
      <c r="F41" s="64"/>
      <c r="G41" s="64">
        <v>21260</v>
      </c>
      <c r="H41" s="64"/>
      <c r="I41" s="64"/>
      <c r="J41" s="65"/>
      <c r="K41" s="66"/>
      <c r="L41" s="67">
        <f>D41+E41+F41+J41+K41+G41</f>
        <v>10865641</v>
      </c>
      <c r="M41" s="64">
        <v>4394676</v>
      </c>
      <c r="N41" s="64">
        <f t="shared" ref="N41:N55" si="11">L41-M41</f>
        <v>6470965</v>
      </c>
    </row>
    <row r="42" spans="1:14" x14ac:dyDescent="0.2">
      <c r="A42" s="133"/>
      <c r="B42" s="136"/>
      <c r="C42" s="5" t="s">
        <v>20</v>
      </c>
      <c r="D42" s="3">
        <v>625000</v>
      </c>
      <c r="E42" s="2"/>
      <c r="F42" s="11"/>
      <c r="G42" s="11"/>
      <c r="H42" s="11"/>
      <c r="I42" s="11"/>
      <c r="J42" s="8"/>
      <c r="K42" s="8"/>
      <c r="L42" s="20">
        <f t="shared" ref="L42:L46" si="12">D42+E42+F42+J42+K42</f>
        <v>625000</v>
      </c>
      <c r="M42" s="2">
        <v>18625</v>
      </c>
      <c r="N42" s="39">
        <f t="shared" si="11"/>
        <v>606375</v>
      </c>
    </row>
    <row r="43" spans="1:14" s="58" customFormat="1" x14ac:dyDescent="0.2">
      <c r="A43" s="133"/>
      <c r="B43" s="136"/>
      <c r="C43" s="89" t="s">
        <v>40</v>
      </c>
      <c r="D43" s="55">
        <v>1052000</v>
      </c>
      <c r="E43" s="55"/>
      <c r="F43" s="13"/>
      <c r="G43" s="13"/>
      <c r="H43" s="13"/>
      <c r="I43" s="13"/>
      <c r="J43" s="55"/>
      <c r="K43" s="55"/>
      <c r="L43" s="56">
        <f t="shared" si="12"/>
        <v>1052000</v>
      </c>
      <c r="M43" s="55">
        <v>0</v>
      </c>
      <c r="N43" s="90">
        <f t="shared" si="11"/>
        <v>1052000</v>
      </c>
    </row>
    <row r="44" spans="1:14" x14ac:dyDescent="0.2">
      <c r="A44" s="133"/>
      <c r="B44" s="136"/>
      <c r="C44" s="5" t="s">
        <v>21</v>
      </c>
      <c r="D44" s="3">
        <v>124639</v>
      </c>
      <c r="E44" s="2">
        <v>-2418</v>
      </c>
      <c r="F44" s="11"/>
      <c r="G44" s="11"/>
      <c r="H44" s="11"/>
      <c r="I44" s="11"/>
      <c r="J44" s="8"/>
      <c r="K44" s="55"/>
      <c r="L44" s="20">
        <f t="shared" si="12"/>
        <v>122221</v>
      </c>
      <c r="M44" s="2">
        <v>39840</v>
      </c>
      <c r="N44" s="39">
        <f t="shared" si="11"/>
        <v>82381</v>
      </c>
    </row>
    <row r="45" spans="1:14" x14ac:dyDescent="0.2">
      <c r="A45" s="133"/>
      <c r="B45" s="136"/>
      <c r="C45" s="5" t="s">
        <v>22</v>
      </c>
      <c r="D45" s="3">
        <v>133936</v>
      </c>
      <c r="E45" s="2">
        <f>2418+60000+10000</f>
        <v>72418</v>
      </c>
      <c r="F45" s="11"/>
      <c r="G45" s="11"/>
      <c r="H45" s="11"/>
      <c r="I45" s="11"/>
      <c r="J45" s="8"/>
      <c r="K45" s="55"/>
      <c r="L45" s="20">
        <f t="shared" si="12"/>
        <v>206354</v>
      </c>
      <c r="M45" s="2">
        <v>54050</v>
      </c>
      <c r="N45" s="39">
        <f t="shared" si="11"/>
        <v>152304</v>
      </c>
    </row>
    <row r="46" spans="1:14" x14ac:dyDescent="0.2">
      <c r="A46" s="133"/>
      <c r="B46" s="136"/>
      <c r="C46" s="5" t="s">
        <v>23</v>
      </c>
      <c r="D46" s="3">
        <v>2956536</v>
      </c>
      <c r="E46" s="2">
        <f>50000+220000</f>
        <v>270000</v>
      </c>
      <c r="F46" s="11"/>
      <c r="G46" s="11"/>
      <c r="H46" s="11"/>
      <c r="I46" s="11"/>
      <c r="J46" s="8"/>
      <c r="K46" s="55"/>
      <c r="L46" s="20">
        <f t="shared" si="12"/>
        <v>3226536</v>
      </c>
      <c r="M46" s="2">
        <v>1377144</v>
      </c>
      <c r="N46" s="39">
        <f t="shared" si="11"/>
        <v>1849392</v>
      </c>
    </row>
    <row r="47" spans="1:14" x14ac:dyDescent="0.2">
      <c r="A47" s="133"/>
      <c r="B47" s="136"/>
      <c r="C47" s="5" t="s">
        <v>24</v>
      </c>
      <c r="D47" s="3">
        <v>612300</v>
      </c>
      <c r="E47" s="2"/>
      <c r="F47" s="11"/>
      <c r="G47" s="11"/>
      <c r="H47" s="11"/>
      <c r="I47" s="11"/>
      <c r="J47" s="8"/>
      <c r="K47" s="55"/>
      <c r="L47" s="20">
        <f>D47+E47+F47+J47+K47+H47</f>
        <v>612300</v>
      </c>
      <c r="M47" s="2">
        <v>8838</v>
      </c>
      <c r="N47" s="39">
        <f t="shared" si="11"/>
        <v>603462</v>
      </c>
    </row>
    <row r="48" spans="1:14" x14ac:dyDescent="0.2">
      <c r="A48" s="133"/>
      <c r="B48" s="136"/>
      <c r="C48" s="5" t="s">
        <v>46</v>
      </c>
      <c r="D48" s="3">
        <v>9840</v>
      </c>
      <c r="E48" s="2">
        <v>5000</v>
      </c>
      <c r="F48" s="11"/>
      <c r="G48" s="11"/>
      <c r="H48" s="11"/>
      <c r="I48" s="11"/>
      <c r="J48" s="8"/>
      <c r="K48" s="55"/>
      <c r="L48" s="20">
        <f t="shared" ref="L48:L55" si="13">D48+E48+F48+J48+K48</f>
        <v>14840</v>
      </c>
      <c r="M48" s="2">
        <v>3983</v>
      </c>
      <c r="N48" s="39">
        <f t="shared" si="11"/>
        <v>10857</v>
      </c>
    </row>
    <row r="49" spans="1:14" x14ac:dyDescent="0.2">
      <c r="A49" s="154"/>
      <c r="B49" s="155"/>
      <c r="C49" s="9" t="s">
        <v>25</v>
      </c>
      <c r="D49" s="10">
        <v>614000</v>
      </c>
      <c r="E49" s="11"/>
      <c r="F49" s="11"/>
      <c r="G49" s="11"/>
      <c r="H49" s="11"/>
      <c r="I49" s="11"/>
      <c r="J49" s="12"/>
      <c r="K49" s="13"/>
      <c r="L49" s="20">
        <f t="shared" si="13"/>
        <v>614000</v>
      </c>
      <c r="M49" s="2">
        <v>200000</v>
      </c>
      <c r="N49" s="39">
        <f t="shared" si="11"/>
        <v>414000</v>
      </c>
    </row>
    <row r="50" spans="1:14" x14ac:dyDescent="0.2">
      <c r="A50" s="133"/>
      <c r="B50" s="136"/>
      <c r="C50" s="5" t="s">
        <v>26</v>
      </c>
      <c r="D50" s="3">
        <v>956065</v>
      </c>
      <c r="E50" s="2">
        <f>-50000-99-220000-100-60000-10000-5000</f>
        <v>-345199</v>
      </c>
      <c r="F50" s="11"/>
      <c r="G50" s="11">
        <v>3275475</v>
      </c>
      <c r="H50" s="11"/>
      <c r="I50" s="11"/>
      <c r="J50" s="8"/>
      <c r="K50" s="55"/>
      <c r="L50" s="20">
        <f>D50+E50+F50+J50+K50+G50</f>
        <v>3886341</v>
      </c>
      <c r="M50" s="2">
        <v>187584</v>
      </c>
      <c r="N50" s="39">
        <f t="shared" si="11"/>
        <v>3698757</v>
      </c>
    </row>
    <row r="51" spans="1:14" x14ac:dyDescent="0.2">
      <c r="A51" s="133"/>
      <c r="B51" s="136"/>
      <c r="C51" s="6" t="s">
        <v>41</v>
      </c>
      <c r="D51" s="3">
        <v>75000</v>
      </c>
      <c r="E51" s="2"/>
      <c r="F51" s="11"/>
      <c r="G51" s="11"/>
      <c r="H51" s="11"/>
      <c r="I51" s="11"/>
      <c r="J51" s="8"/>
      <c r="K51" s="55"/>
      <c r="L51" s="20">
        <f t="shared" si="13"/>
        <v>75000</v>
      </c>
      <c r="M51" s="2">
        <v>0</v>
      </c>
      <c r="N51" s="39">
        <f t="shared" si="11"/>
        <v>75000</v>
      </c>
    </row>
    <row r="52" spans="1:14" x14ac:dyDescent="0.2">
      <c r="A52" s="133"/>
      <c r="B52" s="136"/>
      <c r="C52" s="6" t="s">
        <v>64</v>
      </c>
      <c r="D52" s="3">
        <v>0</v>
      </c>
      <c r="E52" s="2"/>
      <c r="F52" s="11"/>
      <c r="G52" s="11"/>
      <c r="H52" s="11"/>
      <c r="I52" s="11"/>
      <c r="J52" s="8"/>
      <c r="K52" s="55"/>
      <c r="L52" s="20">
        <f t="shared" si="13"/>
        <v>0</v>
      </c>
      <c r="M52" s="2">
        <v>0</v>
      </c>
      <c r="N52" s="39">
        <f t="shared" si="11"/>
        <v>0</v>
      </c>
    </row>
    <row r="53" spans="1:14" x14ac:dyDescent="0.2">
      <c r="A53" s="133"/>
      <c r="B53" s="136"/>
      <c r="C53" s="5" t="s">
        <v>27</v>
      </c>
      <c r="D53" s="3">
        <v>989396</v>
      </c>
      <c r="E53" s="2"/>
      <c r="F53" s="11"/>
      <c r="G53" s="11">
        <v>884378</v>
      </c>
      <c r="H53" s="11"/>
      <c r="I53" s="11"/>
      <c r="J53" s="8"/>
      <c r="K53" s="55"/>
      <c r="L53" s="20">
        <f>D53+E53+F53+J53+K53+G53</f>
        <v>1873774</v>
      </c>
      <c r="M53" s="2">
        <v>145773</v>
      </c>
      <c r="N53" s="39">
        <f t="shared" si="11"/>
        <v>1728001</v>
      </c>
    </row>
    <row r="54" spans="1:14" x14ac:dyDescent="0.2">
      <c r="A54" s="133"/>
      <c r="B54" s="136"/>
      <c r="C54" s="6" t="s">
        <v>44</v>
      </c>
      <c r="D54" s="3">
        <v>0</v>
      </c>
      <c r="E54" s="2"/>
      <c r="F54" s="11"/>
      <c r="G54" s="11"/>
      <c r="H54" s="11"/>
      <c r="I54" s="11"/>
      <c r="J54" s="8"/>
      <c r="K54" s="55"/>
      <c r="L54" s="20">
        <f t="shared" si="13"/>
        <v>0</v>
      </c>
      <c r="M54" s="2">
        <v>0</v>
      </c>
      <c r="N54" s="39">
        <f t="shared" si="11"/>
        <v>0</v>
      </c>
    </row>
    <row r="55" spans="1:14" x14ac:dyDescent="0.2">
      <c r="A55" s="133"/>
      <c r="B55" s="136"/>
      <c r="C55" s="14" t="s">
        <v>28</v>
      </c>
      <c r="D55" s="13">
        <v>26400</v>
      </c>
      <c r="E55" s="13">
        <f>99+100-5</f>
        <v>194</v>
      </c>
      <c r="F55" s="13"/>
      <c r="G55" s="13"/>
      <c r="H55" s="13"/>
      <c r="I55" s="13"/>
      <c r="J55" s="13"/>
      <c r="K55" s="13"/>
      <c r="L55" s="20">
        <f t="shared" si="13"/>
        <v>26594</v>
      </c>
      <c r="M55" s="2">
        <v>13399</v>
      </c>
      <c r="N55" s="39">
        <f t="shared" si="11"/>
        <v>13195</v>
      </c>
    </row>
    <row r="56" spans="1:14" x14ac:dyDescent="0.2">
      <c r="A56" s="133"/>
      <c r="B56" s="136"/>
      <c r="C56" s="78" t="s">
        <v>52</v>
      </c>
      <c r="D56" s="76">
        <f>SUM(D42:D55)</f>
        <v>8175112</v>
      </c>
      <c r="E56" s="76">
        <f t="shared" ref="E56:N56" si="14">SUM(E42:E55)</f>
        <v>-5</v>
      </c>
      <c r="F56" s="76">
        <f t="shared" si="14"/>
        <v>0</v>
      </c>
      <c r="G56" s="76">
        <f t="shared" ref="G56:I56" si="15">SUM(G42:G55)</f>
        <v>4159853</v>
      </c>
      <c r="H56" s="76">
        <f t="shared" si="15"/>
        <v>0</v>
      </c>
      <c r="I56" s="76">
        <f t="shared" si="15"/>
        <v>0</v>
      </c>
      <c r="J56" s="76">
        <f t="shared" si="14"/>
        <v>0</v>
      </c>
      <c r="K56" s="76">
        <f t="shared" si="14"/>
        <v>0</v>
      </c>
      <c r="L56" s="76">
        <f t="shared" si="14"/>
        <v>12334960</v>
      </c>
      <c r="M56" s="76">
        <f t="shared" si="14"/>
        <v>2049236</v>
      </c>
      <c r="N56" s="76">
        <f t="shared" si="14"/>
        <v>10285724</v>
      </c>
    </row>
    <row r="57" spans="1:14" x14ac:dyDescent="0.2">
      <c r="A57" s="133"/>
      <c r="B57" s="136"/>
      <c r="C57" s="34" t="s">
        <v>47</v>
      </c>
      <c r="D57" s="11">
        <v>86808</v>
      </c>
      <c r="E57" s="11"/>
      <c r="F57" s="11"/>
      <c r="G57" s="11"/>
      <c r="H57" s="11"/>
      <c r="I57" s="11"/>
      <c r="J57" s="11"/>
      <c r="K57" s="11"/>
      <c r="L57" s="20">
        <f>D57+E57+F57+J57+K57</f>
        <v>86808</v>
      </c>
      <c r="M57" s="31">
        <v>0</v>
      </c>
      <c r="N57" s="39">
        <f>L57-M57</f>
        <v>86808</v>
      </c>
    </row>
    <row r="58" spans="1:14" x14ac:dyDescent="0.2">
      <c r="A58" s="133"/>
      <c r="B58" s="136"/>
      <c r="C58" s="14" t="s">
        <v>48</v>
      </c>
      <c r="D58" s="13">
        <v>23438</v>
      </c>
      <c r="E58" s="13"/>
      <c r="F58" s="13"/>
      <c r="G58" s="13"/>
      <c r="H58" s="13"/>
      <c r="I58" s="13"/>
      <c r="J58" s="13"/>
      <c r="K58" s="13"/>
      <c r="L58" s="20">
        <f>D58+E58+F58+J58+K58</f>
        <v>23438</v>
      </c>
      <c r="M58" s="31">
        <v>0</v>
      </c>
      <c r="N58" s="39">
        <f>L58-M58</f>
        <v>23438</v>
      </c>
    </row>
    <row r="59" spans="1:14" ht="13.5" thickBot="1" x14ac:dyDescent="0.25">
      <c r="A59" s="134"/>
      <c r="B59" s="137"/>
      <c r="C59" s="79" t="s">
        <v>56</v>
      </c>
      <c r="D59" s="74">
        <f>SUM(D57:D58)</f>
        <v>110246</v>
      </c>
      <c r="E59" s="74">
        <f t="shared" ref="E59:N59" si="16">SUM(E57:E58)</f>
        <v>0</v>
      </c>
      <c r="F59" s="74">
        <f t="shared" si="16"/>
        <v>0</v>
      </c>
      <c r="G59" s="74">
        <f t="shared" ref="G59:I59" si="17">SUM(G57:G58)</f>
        <v>0</v>
      </c>
      <c r="H59" s="74">
        <f t="shared" si="17"/>
        <v>0</v>
      </c>
      <c r="I59" s="74">
        <f t="shared" si="17"/>
        <v>0</v>
      </c>
      <c r="J59" s="74">
        <f t="shared" si="16"/>
        <v>0</v>
      </c>
      <c r="K59" s="74">
        <f t="shared" si="16"/>
        <v>0</v>
      </c>
      <c r="L59" s="74">
        <f t="shared" si="16"/>
        <v>110246</v>
      </c>
      <c r="M59" s="74">
        <f t="shared" si="16"/>
        <v>0</v>
      </c>
      <c r="N59" s="74">
        <f t="shared" si="16"/>
        <v>110246</v>
      </c>
    </row>
    <row r="60" spans="1:14" ht="13.5" thickTop="1" x14ac:dyDescent="0.2">
      <c r="A60" s="133" t="s">
        <v>31</v>
      </c>
      <c r="B60" s="136" t="s">
        <v>10</v>
      </c>
      <c r="C60" s="15" t="s">
        <v>14</v>
      </c>
      <c r="D60" s="18">
        <v>4721318</v>
      </c>
      <c r="E60" s="20">
        <v>-148739</v>
      </c>
      <c r="F60" s="16"/>
      <c r="G60" s="16"/>
      <c r="H60" s="16"/>
      <c r="I60" s="16"/>
      <c r="J60" s="17"/>
      <c r="K60" s="17"/>
      <c r="L60" s="20">
        <f>D60+E60+F60+J60+K60+G60</f>
        <v>4572579</v>
      </c>
      <c r="M60" s="20">
        <v>1700704</v>
      </c>
      <c r="N60" s="39">
        <f>L60-M60</f>
        <v>2871875</v>
      </c>
    </row>
    <row r="61" spans="1:14" x14ac:dyDescent="0.2">
      <c r="A61" s="133"/>
      <c r="B61" s="136"/>
      <c r="C61" s="6" t="s">
        <v>37</v>
      </c>
      <c r="D61" s="3">
        <v>200000</v>
      </c>
      <c r="E61" s="2"/>
      <c r="F61" s="11"/>
      <c r="G61" s="11"/>
      <c r="H61" s="11"/>
      <c r="I61" s="11"/>
      <c r="J61" s="8"/>
      <c r="K61" s="8"/>
      <c r="L61" s="20">
        <f>D61+E61+F61+J61+K61</f>
        <v>200000</v>
      </c>
      <c r="M61" s="2">
        <v>0</v>
      </c>
      <c r="N61" s="39">
        <f>L61-M61</f>
        <v>200000</v>
      </c>
    </row>
    <row r="62" spans="1:14" x14ac:dyDescent="0.2">
      <c r="A62" s="133"/>
      <c r="B62" s="136"/>
      <c r="C62" s="6" t="s">
        <v>38</v>
      </c>
      <c r="D62" s="3">
        <v>50000</v>
      </c>
      <c r="E62" s="2"/>
      <c r="F62" s="11"/>
      <c r="G62" s="11"/>
      <c r="H62" s="11"/>
      <c r="I62" s="11"/>
      <c r="J62" s="8"/>
      <c r="K62" s="8"/>
      <c r="L62" s="20">
        <f>D62+E62+F62+J62+K62</f>
        <v>50000</v>
      </c>
      <c r="M62" s="2">
        <v>0</v>
      </c>
      <c r="N62" s="39">
        <f>L62-M62</f>
        <v>50000</v>
      </c>
    </row>
    <row r="63" spans="1:14" x14ac:dyDescent="0.2">
      <c r="A63" s="133"/>
      <c r="B63" s="136"/>
      <c r="C63" s="6" t="s">
        <v>42</v>
      </c>
      <c r="D63" s="3">
        <v>24000</v>
      </c>
      <c r="E63" s="2"/>
      <c r="F63" s="11"/>
      <c r="G63" s="11"/>
      <c r="H63" s="11"/>
      <c r="I63" s="11"/>
      <c r="J63" s="8"/>
      <c r="K63" s="8"/>
      <c r="L63" s="20">
        <f>D63+E63+F63+J63+K63</f>
        <v>24000</v>
      </c>
      <c r="M63" s="2">
        <v>0</v>
      </c>
      <c r="N63" s="39">
        <f>L63-M63</f>
        <v>24000</v>
      </c>
    </row>
    <row r="64" spans="1:14" x14ac:dyDescent="0.2">
      <c r="A64" s="133"/>
      <c r="B64" s="136"/>
      <c r="C64" s="6" t="s">
        <v>19</v>
      </c>
      <c r="D64" s="3">
        <v>36000</v>
      </c>
      <c r="E64" s="2">
        <v>148739</v>
      </c>
      <c r="F64" s="11"/>
      <c r="G64" s="11">
        <v>78740</v>
      </c>
      <c r="H64" s="11"/>
      <c r="I64" s="11"/>
      <c r="J64" s="55"/>
      <c r="K64" s="8"/>
      <c r="L64" s="20">
        <f>D64+E64+F64+J64+K64+G64</f>
        <v>263479</v>
      </c>
      <c r="M64" s="2">
        <v>91862</v>
      </c>
      <c r="N64" s="39">
        <f>L64-M64</f>
        <v>171617</v>
      </c>
    </row>
    <row r="65" spans="1:14" x14ac:dyDescent="0.2">
      <c r="A65" s="133"/>
      <c r="B65" s="136"/>
      <c r="C65" s="78" t="s">
        <v>53</v>
      </c>
      <c r="D65" s="76">
        <f>SUM(D60:D64)</f>
        <v>5031318</v>
      </c>
      <c r="E65" s="76">
        <f t="shared" ref="E65:N65" si="18">SUM(E60:E64)</f>
        <v>0</v>
      </c>
      <c r="F65" s="76">
        <f t="shared" si="18"/>
        <v>0</v>
      </c>
      <c r="G65" s="76">
        <f t="shared" si="18"/>
        <v>78740</v>
      </c>
      <c r="H65" s="76">
        <f t="shared" si="18"/>
        <v>0</v>
      </c>
      <c r="I65" s="76">
        <f t="shared" si="18"/>
        <v>0</v>
      </c>
      <c r="J65" s="76">
        <f t="shared" si="18"/>
        <v>0</v>
      </c>
      <c r="K65" s="76">
        <f t="shared" si="18"/>
        <v>0</v>
      </c>
      <c r="L65" s="76">
        <f t="shared" si="18"/>
        <v>5110058</v>
      </c>
      <c r="M65" s="76">
        <f t="shared" si="18"/>
        <v>1792566</v>
      </c>
      <c r="N65" s="76">
        <f t="shared" si="18"/>
        <v>3317492</v>
      </c>
    </row>
    <row r="66" spans="1:14" x14ac:dyDescent="0.2">
      <c r="A66" s="133"/>
      <c r="B66" s="136"/>
      <c r="C66" s="63" t="s">
        <v>16</v>
      </c>
      <c r="D66" s="64">
        <v>910481</v>
      </c>
      <c r="E66" s="64"/>
      <c r="F66" s="64"/>
      <c r="G66" s="64">
        <v>21260</v>
      </c>
      <c r="H66" s="64"/>
      <c r="I66" s="64"/>
      <c r="J66" s="65"/>
      <c r="K66" s="66"/>
      <c r="L66" s="67">
        <f>D66+E66+F66+J66+K66+G66</f>
        <v>931741</v>
      </c>
      <c r="M66" s="64">
        <v>334075</v>
      </c>
      <c r="N66" s="64">
        <f t="shared" ref="N66:N78" si="19">L66-M66</f>
        <v>597666</v>
      </c>
    </row>
    <row r="67" spans="1:14" x14ac:dyDescent="0.2">
      <c r="A67" s="133"/>
      <c r="B67" s="136"/>
      <c r="C67" s="6" t="s">
        <v>20</v>
      </c>
      <c r="D67" s="3">
        <v>0</v>
      </c>
      <c r="E67" s="2"/>
      <c r="F67" s="11"/>
      <c r="G67" s="11"/>
      <c r="H67" s="11"/>
      <c r="I67" s="11"/>
      <c r="J67" s="8"/>
      <c r="K67" s="8"/>
      <c r="L67" s="20">
        <f t="shared" ref="L67:L78" si="20">D67+E67+F67+J67+K67</f>
        <v>0</v>
      </c>
      <c r="M67" s="2">
        <v>0</v>
      </c>
      <c r="N67" s="39">
        <f t="shared" si="19"/>
        <v>0</v>
      </c>
    </row>
    <row r="68" spans="1:14" s="58" customFormat="1" x14ac:dyDescent="0.2">
      <c r="A68" s="133"/>
      <c r="B68" s="136"/>
      <c r="C68" s="89" t="s">
        <v>40</v>
      </c>
      <c r="D68" s="55">
        <v>48000</v>
      </c>
      <c r="E68" s="55"/>
      <c r="F68" s="13"/>
      <c r="G68" s="13"/>
      <c r="H68" s="13"/>
      <c r="I68" s="13"/>
      <c r="J68" s="55"/>
      <c r="K68" s="55"/>
      <c r="L68" s="56">
        <f t="shared" si="20"/>
        <v>48000</v>
      </c>
      <c r="M68" s="55">
        <v>0</v>
      </c>
      <c r="N68" s="82">
        <f t="shared" si="19"/>
        <v>48000</v>
      </c>
    </row>
    <row r="69" spans="1:14" s="58" customFormat="1" x14ac:dyDescent="0.2">
      <c r="A69" s="133"/>
      <c r="B69" s="136"/>
      <c r="C69" s="89" t="s">
        <v>21</v>
      </c>
      <c r="D69" s="55">
        <v>6041</v>
      </c>
      <c r="E69" s="55"/>
      <c r="F69" s="13"/>
      <c r="G69" s="13"/>
      <c r="H69" s="13"/>
      <c r="I69" s="13"/>
      <c r="J69" s="55"/>
      <c r="K69" s="55"/>
      <c r="L69" s="56">
        <f t="shared" si="20"/>
        <v>6041</v>
      </c>
      <c r="M69" s="55">
        <v>2520</v>
      </c>
      <c r="N69" s="90">
        <f t="shared" si="19"/>
        <v>3521</v>
      </c>
    </row>
    <row r="70" spans="1:14" s="58" customFormat="1" x14ac:dyDescent="0.2">
      <c r="A70" s="133"/>
      <c r="B70" s="136"/>
      <c r="C70" s="89" t="s">
        <v>22</v>
      </c>
      <c r="D70" s="55">
        <v>5424</v>
      </c>
      <c r="E70" s="55"/>
      <c r="F70" s="13"/>
      <c r="G70" s="13"/>
      <c r="H70" s="13"/>
      <c r="I70" s="13"/>
      <c r="J70" s="55"/>
      <c r="K70" s="55"/>
      <c r="L70" s="56">
        <f t="shared" si="20"/>
        <v>5424</v>
      </c>
      <c r="M70" s="55">
        <v>2231</v>
      </c>
      <c r="N70" s="90">
        <f t="shared" si="19"/>
        <v>3193</v>
      </c>
    </row>
    <row r="71" spans="1:14" s="58" customFormat="1" x14ac:dyDescent="0.2">
      <c r="A71" s="133"/>
      <c r="B71" s="136"/>
      <c r="C71" s="89" t="s">
        <v>23</v>
      </c>
      <c r="D71" s="55">
        <v>188194</v>
      </c>
      <c r="E71" s="55">
        <v>5000</v>
      </c>
      <c r="F71" s="13"/>
      <c r="G71" s="13"/>
      <c r="H71" s="13"/>
      <c r="I71" s="13"/>
      <c r="J71" s="55"/>
      <c r="K71" s="55"/>
      <c r="L71" s="56">
        <f t="shared" si="20"/>
        <v>193194</v>
      </c>
      <c r="M71" s="55">
        <v>87940</v>
      </c>
      <c r="N71" s="90">
        <f t="shared" si="19"/>
        <v>105254</v>
      </c>
    </row>
    <row r="72" spans="1:14" s="58" customFormat="1" x14ac:dyDescent="0.2">
      <c r="A72" s="133"/>
      <c r="B72" s="136"/>
      <c r="C72" s="89" t="s">
        <v>29</v>
      </c>
      <c r="D72" s="55">
        <v>9112980</v>
      </c>
      <c r="E72" s="55"/>
      <c r="F72" s="13"/>
      <c r="G72" s="13"/>
      <c r="H72" s="13"/>
      <c r="I72" s="13"/>
      <c r="J72" s="55"/>
      <c r="K72" s="55"/>
      <c r="L72" s="56">
        <f t="shared" si="20"/>
        <v>9112980</v>
      </c>
      <c r="M72" s="55">
        <v>2303306</v>
      </c>
      <c r="N72" s="90">
        <f t="shared" si="19"/>
        <v>6809674</v>
      </c>
    </row>
    <row r="73" spans="1:14" s="58" customFormat="1" x14ac:dyDescent="0.2">
      <c r="A73" s="133"/>
      <c r="B73" s="136"/>
      <c r="C73" s="89" t="s">
        <v>24</v>
      </c>
      <c r="D73" s="55">
        <v>32700</v>
      </c>
      <c r="E73" s="55">
        <v>-5000</v>
      </c>
      <c r="F73" s="13"/>
      <c r="G73" s="13"/>
      <c r="H73" s="13"/>
      <c r="I73" s="13"/>
      <c r="J73" s="55"/>
      <c r="K73" s="55"/>
      <c r="L73" s="56">
        <f t="shared" si="20"/>
        <v>27700</v>
      </c>
      <c r="M73" s="55">
        <v>564</v>
      </c>
      <c r="N73" s="82">
        <f t="shared" si="19"/>
        <v>27136</v>
      </c>
    </row>
    <row r="74" spans="1:14" x14ac:dyDescent="0.2">
      <c r="A74" s="133"/>
      <c r="B74" s="136"/>
      <c r="C74" s="5" t="s">
        <v>25</v>
      </c>
      <c r="D74" s="3">
        <v>0</v>
      </c>
      <c r="E74" s="2"/>
      <c r="F74" s="11"/>
      <c r="G74" s="11"/>
      <c r="H74" s="11"/>
      <c r="I74" s="11"/>
      <c r="J74" s="8"/>
      <c r="K74" s="55"/>
      <c r="L74" s="20">
        <f t="shared" si="20"/>
        <v>0</v>
      </c>
      <c r="M74" s="2">
        <v>0</v>
      </c>
      <c r="N74" s="39">
        <f t="shared" si="19"/>
        <v>0</v>
      </c>
    </row>
    <row r="75" spans="1:14" x14ac:dyDescent="0.2">
      <c r="A75" s="133"/>
      <c r="B75" s="136"/>
      <c r="C75" s="5" t="s">
        <v>26</v>
      </c>
      <c r="D75" s="3">
        <v>181722</v>
      </c>
      <c r="E75" s="2"/>
      <c r="F75" s="11"/>
      <c r="G75" s="11"/>
      <c r="H75" s="11"/>
      <c r="I75" s="11"/>
      <c r="J75" s="8"/>
      <c r="K75" s="55"/>
      <c r="L75" s="20">
        <f t="shared" si="20"/>
        <v>181722</v>
      </c>
      <c r="M75" s="2">
        <v>49613</v>
      </c>
      <c r="N75" s="39">
        <f t="shared" si="19"/>
        <v>132109</v>
      </c>
    </row>
    <row r="76" spans="1:14" x14ac:dyDescent="0.2">
      <c r="A76" s="133"/>
      <c r="B76" s="136"/>
      <c r="C76" s="5" t="s">
        <v>41</v>
      </c>
      <c r="D76" s="3">
        <v>0</v>
      </c>
      <c r="E76" s="2"/>
      <c r="F76" s="11"/>
      <c r="G76" s="11"/>
      <c r="H76" s="11"/>
      <c r="I76" s="11"/>
      <c r="J76" s="8"/>
      <c r="K76" s="55"/>
      <c r="L76" s="20">
        <f t="shared" si="20"/>
        <v>0</v>
      </c>
      <c r="M76" s="2">
        <v>0</v>
      </c>
      <c r="N76" s="39">
        <f t="shared" si="19"/>
        <v>0</v>
      </c>
    </row>
    <row r="77" spans="1:14" x14ac:dyDescent="0.2">
      <c r="A77" s="133"/>
      <c r="B77" s="136"/>
      <c r="C77" s="5" t="s">
        <v>27</v>
      </c>
      <c r="D77" s="3">
        <v>2546977</v>
      </c>
      <c r="E77" s="2"/>
      <c r="F77" s="11"/>
      <c r="G77" s="11"/>
      <c r="H77" s="11"/>
      <c r="I77" s="11"/>
      <c r="J77" s="55"/>
      <c r="K77" s="55"/>
      <c r="L77" s="20">
        <f t="shared" si="20"/>
        <v>2546977</v>
      </c>
      <c r="M77" s="2">
        <v>643353</v>
      </c>
      <c r="N77" s="39">
        <f t="shared" si="19"/>
        <v>1903624</v>
      </c>
    </row>
    <row r="78" spans="1:14" x14ac:dyDescent="0.2">
      <c r="A78" s="133"/>
      <c r="B78" s="136"/>
      <c r="C78" s="5" t="s">
        <v>28</v>
      </c>
      <c r="D78" s="3">
        <v>0</v>
      </c>
      <c r="E78" s="2">
        <v>5</v>
      </c>
      <c r="F78" s="11"/>
      <c r="G78" s="11"/>
      <c r="H78" s="11"/>
      <c r="I78" s="11"/>
      <c r="J78" s="55"/>
      <c r="K78" s="55"/>
      <c r="L78" s="20">
        <f t="shared" si="20"/>
        <v>5</v>
      </c>
      <c r="M78" s="2">
        <v>1</v>
      </c>
      <c r="N78" s="80">
        <f t="shared" si="19"/>
        <v>4</v>
      </c>
    </row>
    <row r="79" spans="1:14" x14ac:dyDescent="0.2">
      <c r="A79" s="133"/>
      <c r="B79" s="136"/>
      <c r="C79" s="78" t="s">
        <v>52</v>
      </c>
      <c r="D79" s="76">
        <f>SUM(D67:D78)</f>
        <v>12122038</v>
      </c>
      <c r="E79" s="76">
        <f t="shared" ref="E79:N79" si="21">SUM(E67:E78)</f>
        <v>5</v>
      </c>
      <c r="F79" s="76">
        <f t="shared" si="21"/>
        <v>0</v>
      </c>
      <c r="G79" s="76">
        <f t="shared" ref="G79:H79" si="22">SUM(G67:G78)</f>
        <v>0</v>
      </c>
      <c r="H79" s="76">
        <f t="shared" si="22"/>
        <v>0</v>
      </c>
      <c r="I79" s="76">
        <f t="shared" si="21"/>
        <v>0</v>
      </c>
      <c r="J79" s="76">
        <f t="shared" si="21"/>
        <v>0</v>
      </c>
      <c r="K79" s="76">
        <f t="shared" si="21"/>
        <v>0</v>
      </c>
      <c r="L79" s="76">
        <f t="shared" si="21"/>
        <v>12122043</v>
      </c>
      <c r="M79" s="76">
        <f t="shared" si="21"/>
        <v>3089528</v>
      </c>
      <c r="N79" s="76">
        <f t="shared" si="21"/>
        <v>9032515</v>
      </c>
    </row>
    <row r="80" spans="1:14" x14ac:dyDescent="0.2">
      <c r="A80" s="133"/>
      <c r="B80" s="136"/>
      <c r="C80" s="5" t="s">
        <v>49</v>
      </c>
      <c r="D80" s="3">
        <v>0</v>
      </c>
      <c r="E80" s="2"/>
      <c r="F80" s="11"/>
      <c r="G80" s="11"/>
      <c r="H80" s="11"/>
      <c r="I80" s="11"/>
      <c r="J80" s="8"/>
      <c r="K80" s="8"/>
      <c r="L80" s="20">
        <f>D80+E80+F80+J80+K80</f>
        <v>0</v>
      </c>
      <c r="M80" s="2">
        <v>0</v>
      </c>
      <c r="N80" s="39">
        <f>L80-M80</f>
        <v>0</v>
      </c>
    </row>
    <row r="81" spans="1:14" x14ac:dyDescent="0.2">
      <c r="A81" s="133"/>
      <c r="B81" s="136"/>
      <c r="C81" s="6" t="s">
        <v>47</v>
      </c>
      <c r="D81" s="3">
        <v>0</v>
      </c>
      <c r="E81" s="2"/>
      <c r="F81" s="11"/>
      <c r="G81" s="11"/>
      <c r="H81" s="11"/>
      <c r="I81" s="11"/>
      <c r="J81" s="8"/>
      <c r="K81" s="8"/>
      <c r="L81" s="20">
        <f>D81+E81+F81+J81+K81</f>
        <v>0</v>
      </c>
      <c r="M81" s="2">
        <v>0</v>
      </c>
      <c r="N81" s="39">
        <f>L81-M81</f>
        <v>0</v>
      </c>
    </row>
    <row r="82" spans="1:14" x14ac:dyDescent="0.2">
      <c r="A82" s="133"/>
      <c r="B82" s="136"/>
      <c r="C82" s="6" t="s">
        <v>48</v>
      </c>
      <c r="D82" s="3">
        <v>0</v>
      </c>
      <c r="E82" s="2"/>
      <c r="F82" s="11"/>
      <c r="G82" s="11"/>
      <c r="H82" s="11"/>
      <c r="I82" s="11"/>
      <c r="J82" s="8"/>
      <c r="K82" s="8"/>
      <c r="L82" s="20">
        <f>D82+E82+F82+J82+K82</f>
        <v>0</v>
      </c>
      <c r="M82" s="2">
        <v>0</v>
      </c>
      <c r="N82" s="39">
        <f>L82-M82</f>
        <v>0</v>
      </c>
    </row>
    <row r="83" spans="1:14" x14ac:dyDescent="0.2">
      <c r="A83" s="133"/>
      <c r="B83" s="136"/>
      <c r="C83" s="78" t="s">
        <v>56</v>
      </c>
      <c r="D83" s="76">
        <v>0</v>
      </c>
      <c r="E83" s="76">
        <f t="shared" ref="E83:N83" si="23">SUM(E80:E82)</f>
        <v>0</v>
      </c>
      <c r="F83" s="76">
        <f t="shared" si="23"/>
        <v>0</v>
      </c>
      <c r="G83" s="76">
        <f t="shared" ref="G83:I83" si="24">SUM(G80:G82)</f>
        <v>0</v>
      </c>
      <c r="H83" s="76">
        <f t="shared" si="24"/>
        <v>0</v>
      </c>
      <c r="I83" s="76">
        <f t="shared" si="24"/>
        <v>0</v>
      </c>
      <c r="J83" s="76">
        <f t="shared" si="23"/>
        <v>0</v>
      </c>
      <c r="K83" s="76">
        <f t="shared" si="23"/>
        <v>0</v>
      </c>
      <c r="L83" s="76">
        <f t="shared" si="23"/>
        <v>0</v>
      </c>
      <c r="M83" s="76">
        <f t="shared" si="23"/>
        <v>0</v>
      </c>
      <c r="N83" s="76">
        <f t="shared" si="23"/>
        <v>0</v>
      </c>
    </row>
    <row r="84" spans="1:14" x14ac:dyDescent="0.2">
      <c r="A84" s="133"/>
      <c r="B84" s="136"/>
      <c r="C84" s="6" t="s">
        <v>50</v>
      </c>
      <c r="D84" s="3">
        <v>0</v>
      </c>
      <c r="E84" s="2"/>
      <c r="F84" s="11"/>
      <c r="G84" s="11"/>
      <c r="H84" s="11"/>
      <c r="I84" s="11"/>
      <c r="J84" s="12"/>
      <c r="K84" s="12"/>
      <c r="L84" s="20">
        <f>D84+E84+F84+J84+K84</f>
        <v>0</v>
      </c>
      <c r="M84" s="2">
        <v>0</v>
      </c>
      <c r="N84" s="39">
        <f>L84-M84</f>
        <v>0</v>
      </c>
    </row>
    <row r="85" spans="1:14" x14ac:dyDescent="0.2">
      <c r="A85" s="133"/>
      <c r="B85" s="136"/>
      <c r="C85" s="35" t="s">
        <v>51</v>
      </c>
      <c r="D85" s="30">
        <v>0</v>
      </c>
      <c r="E85" s="31"/>
      <c r="F85" s="32"/>
      <c r="G85" s="32"/>
      <c r="H85" s="32"/>
      <c r="I85" s="32"/>
      <c r="J85" s="36"/>
      <c r="K85" s="36"/>
      <c r="L85" s="20">
        <f>D85+E85+F85+J85+K85</f>
        <v>0</v>
      </c>
      <c r="M85" s="31">
        <v>0</v>
      </c>
      <c r="N85" s="39">
        <f>L85-M85</f>
        <v>0</v>
      </c>
    </row>
    <row r="86" spans="1:14" ht="13.5" thickBot="1" x14ac:dyDescent="0.25">
      <c r="A86" s="134"/>
      <c r="B86" s="137"/>
      <c r="C86" s="79" t="s">
        <v>57</v>
      </c>
      <c r="D86" s="74">
        <v>0</v>
      </c>
      <c r="E86" s="74">
        <f t="shared" ref="E86:N86" si="25">SUM(E84:E85)</f>
        <v>0</v>
      </c>
      <c r="F86" s="74">
        <f t="shared" si="25"/>
        <v>0</v>
      </c>
      <c r="G86" s="74">
        <f t="shared" ref="G86:I86" si="26">SUM(G84:G85)</f>
        <v>0</v>
      </c>
      <c r="H86" s="74">
        <f t="shared" si="26"/>
        <v>0</v>
      </c>
      <c r="I86" s="74">
        <f t="shared" si="26"/>
        <v>0</v>
      </c>
      <c r="J86" s="74">
        <f t="shared" si="25"/>
        <v>0</v>
      </c>
      <c r="K86" s="74">
        <f t="shared" si="25"/>
        <v>0</v>
      </c>
      <c r="L86" s="74">
        <f t="shared" si="25"/>
        <v>0</v>
      </c>
      <c r="M86" s="74">
        <f t="shared" si="25"/>
        <v>0</v>
      </c>
      <c r="N86" s="74">
        <f t="shared" si="25"/>
        <v>0</v>
      </c>
    </row>
    <row r="87" spans="1:14" ht="13.5" thickTop="1" x14ac:dyDescent="0.2">
      <c r="A87" s="133" t="s">
        <v>31</v>
      </c>
      <c r="B87" s="136" t="s">
        <v>13</v>
      </c>
      <c r="C87" s="15" t="s">
        <v>14</v>
      </c>
      <c r="D87" s="18">
        <v>0</v>
      </c>
      <c r="E87" s="20"/>
      <c r="F87" s="16"/>
      <c r="G87" s="16"/>
      <c r="H87" s="16"/>
      <c r="I87" s="16"/>
      <c r="J87" s="17"/>
      <c r="K87" s="17"/>
      <c r="L87" s="20">
        <f>D87+E87+F87+J87+K87</f>
        <v>0</v>
      </c>
      <c r="M87" s="20">
        <v>0</v>
      </c>
      <c r="N87" s="39">
        <f>L87-M87</f>
        <v>0</v>
      </c>
    </row>
    <row r="88" spans="1:14" x14ac:dyDescent="0.2">
      <c r="A88" s="133"/>
      <c r="B88" s="136"/>
      <c r="C88" s="6" t="s">
        <v>19</v>
      </c>
      <c r="D88" s="3">
        <v>0</v>
      </c>
      <c r="E88" s="2"/>
      <c r="F88" s="11"/>
      <c r="G88" s="11"/>
      <c r="H88" s="11"/>
      <c r="I88" s="11"/>
      <c r="J88" s="8"/>
      <c r="K88" s="8"/>
      <c r="L88" s="20">
        <f>D88+E88+F88+J88+K88</f>
        <v>0</v>
      </c>
      <c r="M88" s="2">
        <v>0</v>
      </c>
      <c r="N88" s="39">
        <f>L88-M88</f>
        <v>0</v>
      </c>
    </row>
    <row r="89" spans="1:14" x14ac:dyDescent="0.2">
      <c r="A89" s="133"/>
      <c r="B89" s="136"/>
      <c r="C89" s="78" t="s">
        <v>53</v>
      </c>
      <c r="D89" s="76">
        <v>0</v>
      </c>
      <c r="E89" s="76">
        <f t="shared" ref="E89:N89" si="27">SUM(E87:E88)</f>
        <v>0</v>
      </c>
      <c r="F89" s="76">
        <f t="shared" si="27"/>
        <v>0</v>
      </c>
      <c r="G89" s="76">
        <f t="shared" si="27"/>
        <v>0</v>
      </c>
      <c r="H89" s="76">
        <f t="shared" si="27"/>
        <v>0</v>
      </c>
      <c r="I89" s="76">
        <f t="shared" si="27"/>
        <v>0</v>
      </c>
      <c r="J89" s="76">
        <f t="shared" si="27"/>
        <v>0</v>
      </c>
      <c r="K89" s="76">
        <f t="shared" si="27"/>
        <v>0</v>
      </c>
      <c r="L89" s="76">
        <f t="shared" si="27"/>
        <v>0</v>
      </c>
      <c r="M89" s="76">
        <f t="shared" si="27"/>
        <v>0</v>
      </c>
      <c r="N89" s="76">
        <f t="shared" si="27"/>
        <v>0</v>
      </c>
    </row>
    <row r="90" spans="1:14" x14ac:dyDescent="0.2">
      <c r="A90" s="133"/>
      <c r="B90" s="136"/>
      <c r="C90" s="63" t="s">
        <v>16</v>
      </c>
      <c r="D90" s="64">
        <v>0</v>
      </c>
      <c r="E90" s="64"/>
      <c r="F90" s="64"/>
      <c r="G90" s="64"/>
      <c r="H90" s="64"/>
      <c r="I90" s="64"/>
      <c r="J90" s="66"/>
      <c r="K90" s="66"/>
      <c r="L90" s="68">
        <f t="shared" ref="L90:L98" si="28">D90+E90+F90+J90+K90</f>
        <v>0</v>
      </c>
      <c r="M90" s="69">
        <v>0</v>
      </c>
      <c r="N90" s="70">
        <f t="shared" ref="N90:N98" si="29">L90-M90</f>
        <v>0</v>
      </c>
    </row>
    <row r="91" spans="1:14" x14ac:dyDescent="0.2">
      <c r="A91" s="133"/>
      <c r="B91" s="136"/>
      <c r="C91" s="6" t="s">
        <v>20</v>
      </c>
      <c r="D91" s="3">
        <v>0</v>
      </c>
      <c r="E91" s="2"/>
      <c r="F91" s="11"/>
      <c r="G91" s="11"/>
      <c r="H91" s="11"/>
      <c r="I91" s="11"/>
      <c r="J91" s="8"/>
      <c r="K91" s="8"/>
      <c r="L91" s="20">
        <f t="shared" si="28"/>
        <v>0</v>
      </c>
      <c r="M91" s="2">
        <v>0</v>
      </c>
      <c r="N91" s="39">
        <f t="shared" si="29"/>
        <v>0</v>
      </c>
    </row>
    <row r="92" spans="1:14" x14ac:dyDescent="0.2">
      <c r="A92" s="133"/>
      <c r="B92" s="136"/>
      <c r="C92" s="6" t="s">
        <v>40</v>
      </c>
      <c r="D92" s="3">
        <v>0</v>
      </c>
      <c r="E92" s="2"/>
      <c r="F92" s="11"/>
      <c r="G92" s="11"/>
      <c r="H92" s="11"/>
      <c r="I92" s="11"/>
      <c r="J92" s="8"/>
      <c r="K92" s="8"/>
      <c r="L92" s="20">
        <f t="shared" si="28"/>
        <v>0</v>
      </c>
      <c r="M92" s="2">
        <v>0</v>
      </c>
      <c r="N92" s="39">
        <f t="shared" si="29"/>
        <v>0</v>
      </c>
    </row>
    <row r="93" spans="1:14" x14ac:dyDescent="0.2">
      <c r="A93" s="133"/>
      <c r="B93" s="136"/>
      <c r="C93" s="5" t="s">
        <v>21</v>
      </c>
      <c r="D93" s="3">
        <v>0</v>
      </c>
      <c r="E93" s="2"/>
      <c r="F93" s="11"/>
      <c r="G93" s="11"/>
      <c r="H93" s="11"/>
      <c r="I93" s="11"/>
      <c r="J93" s="8"/>
      <c r="K93" s="8"/>
      <c r="L93" s="20">
        <f t="shared" si="28"/>
        <v>0</v>
      </c>
      <c r="M93" s="2">
        <v>0</v>
      </c>
      <c r="N93" s="39">
        <f t="shared" si="29"/>
        <v>0</v>
      </c>
    </row>
    <row r="94" spans="1:14" x14ac:dyDescent="0.2">
      <c r="A94" s="133"/>
      <c r="B94" s="136"/>
      <c r="C94" s="5" t="s">
        <v>22</v>
      </c>
      <c r="D94" s="3">
        <v>0</v>
      </c>
      <c r="E94" s="2"/>
      <c r="F94" s="11"/>
      <c r="G94" s="11"/>
      <c r="H94" s="11"/>
      <c r="I94" s="11"/>
      <c r="J94" s="8"/>
      <c r="K94" s="8"/>
      <c r="L94" s="20">
        <f t="shared" si="28"/>
        <v>0</v>
      </c>
      <c r="M94" s="2">
        <v>0</v>
      </c>
      <c r="N94" s="39">
        <f t="shared" si="29"/>
        <v>0</v>
      </c>
    </row>
    <row r="95" spans="1:14" x14ac:dyDescent="0.2">
      <c r="A95" s="133"/>
      <c r="B95" s="136"/>
      <c r="C95" s="5" t="s">
        <v>23</v>
      </c>
      <c r="D95" s="3">
        <v>0</v>
      </c>
      <c r="E95" s="2"/>
      <c r="F95" s="11"/>
      <c r="G95" s="11"/>
      <c r="H95" s="11"/>
      <c r="I95" s="11"/>
      <c r="J95" s="8"/>
      <c r="K95" s="8"/>
      <c r="L95" s="20">
        <f t="shared" si="28"/>
        <v>0</v>
      </c>
      <c r="M95" s="2">
        <v>0</v>
      </c>
      <c r="N95" s="39">
        <f t="shared" si="29"/>
        <v>0</v>
      </c>
    </row>
    <row r="96" spans="1:14" x14ac:dyDescent="0.2">
      <c r="A96" s="133"/>
      <c r="B96" s="136"/>
      <c r="C96" s="5" t="s">
        <v>29</v>
      </c>
      <c r="D96" s="3">
        <v>0</v>
      </c>
      <c r="E96" s="2"/>
      <c r="F96" s="11"/>
      <c r="G96" s="11"/>
      <c r="H96" s="11"/>
      <c r="I96" s="11"/>
      <c r="J96" s="8"/>
      <c r="K96" s="8"/>
      <c r="L96" s="20">
        <f t="shared" si="28"/>
        <v>0</v>
      </c>
      <c r="M96" s="2">
        <v>0</v>
      </c>
      <c r="N96" s="39">
        <f t="shared" si="29"/>
        <v>0</v>
      </c>
    </row>
    <row r="97" spans="1:14" x14ac:dyDescent="0.2">
      <c r="A97" s="133"/>
      <c r="B97" s="136"/>
      <c r="C97" s="5" t="s">
        <v>26</v>
      </c>
      <c r="D97" s="3">
        <v>0</v>
      </c>
      <c r="E97" s="2"/>
      <c r="F97" s="11"/>
      <c r="G97" s="11"/>
      <c r="H97" s="11"/>
      <c r="I97" s="11"/>
      <c r="J97" s="8"/>
      <c r="K97" s="8"/>
      <c r="L97" s="20">
        <f t="shared" si="28"/>
        <v>0</v>
      </c>
      <c r="M97" s="2">
        <v>0</v>
      </c>
      <c r="N97" s="39">
        <f t="shared" si="29"/>
        <v>0</v>
      </c>
    </row>
    <row r="98" spans="1:14" x14ac:dyDescent="0.2">
      <c r="A98" s="133"/>
      <c r="B98" s="136"/>
      <c r="C98" s="5" t="s">
        <v>27</v>
      </c>
      <c r="D98" s="3">
        <v>0</v>
      </c>
      <c r="E98" s="2"/>
      <c r="F98" s="11"/>
      <c r="G98" s="11"/>
      <c r="H98" s="11"/>
      <c r="I98" s="11"/>
      <c r="J98" s="8"/>
      <c r="K98" s="8"/>
      <c r="L98" s="20">
        <f t="shared" si="28"/>
        <v>0</v>
      </c>
      <c r="M98" s="2">
        <v>0</v>
      </c>
      <c r="N98" s="39">
        <f t="shared" si="29"/>
        <v>0</v>
      </c>
    </row>
    <row r="99" spans="1:14" ht="13.5" thickBot="1" x14ac:dyDescent="0.25">
      <c r="A99" s="134"/>
      <c r="B99" s="137"/>
      <c r="C99" s="79" t="s">
        <v>52</v>
      </c>
      <c r="D99" s="74">
        <v>0</v>
      </c>
      <c r="E99" s="74">
        <f t="shared" ref="E99:N99" si="30">SUM(E91:E98)</f>
        <v>0</v>
      </c>
      <c r="F99" s="74">
        <f t="shared" si="30"/>
        <v>0</v>
      </c>
      <c r="G99" s="74">
        <f t="shared" si="30"/>
        <v>0</v>
      </c>
      <c r="H99" s="74">
        <f t="shared" si="30"/>
        <v>0</v>
      </c>
      <c r="I99" s="74">
        <f t="shared" si="30"/>
        <v>0</v>
      </c>
      <c r="J99" s="74">
        <f t="shared" si="30"/>
        <v>0</v>
      </c>
      <c r="K99" s="74">
        <f t="shared" si="30"/>
        <v>0</v>
      </c>
      <c r="L99" s="74">
        <f t="shared" si="30"/>
        <v>0</v>
      </c>
      <c r="M99" s="74">
        <f t="shared" si="30"/>
        <v>0</v>
      </c>
      <c r="N99" s="74">
        <f t="shared" si="30"/>
        <v>0</v>
      </c>
    </row>
    <row r="100" spans="1:14" ht="13.5" thickTop="1" x14ac:dyDescent="0.2">
      <c r="A100" s="156" t="s">
        <v>32</v>
      </c>
      <c r="B100" s="162" t="s">
        <v>6</v>
      </c>
      <c r="C100" s="15" t="s">
        <v>19</v>
      </c>
      <c r="D100" s="18">
        <v>154300</v>
      </c>
      <c r="E100" s="20"/>
      <c r="F100" s="16"/>
      <c r="G100" s="16"/>
      <c r="H100" s="16"/>
      <c r="I100" s="16"/>
      <c r="J100" s="56"/>
      <c r="K100" s="56"/>
      <c r="L100" s="20">
        <f t="shared" ref="L100:L105" si="31">D100+E100+F100+J100+K100</f>
        <v>154300</v>
      </c>
      <c r="M100" s="20">
        <v>59900</v>
      </c>
      <c r="N100" s="39">
        <f t="shared" ref="N100:N105" si="32">L100-M100</f>
        <v>94400</v>
      </c>
    </row>
    <row r="101" spans="1:14" ht="13.5" thickBot="1" x14ac:dyDescent="0.25">
      <c r="A101" s="134"/>
      <c r="B101" s="137"/>
      <c r="C101" s="26" t="s">
        <v>16</v>
      </c>
      <c r="D101" s="27">
        <v>27003</v>
      </c>
      <c r="E101" s="28"/>
      <c r="F101" s="29"/>
      <c r="G101" s="29"/>
      <c r="H101" s="29"/>
      <c r="I101" s="29"/>
      <c r="J101" s="88"/>
      <c r="K101" s="88"/>
      <c r="L101" s="22">
        <f t="shared" si="31"/>
        <v>27003</v>
      </c>
      <c r="M101" s="28">
        <v>10482</v>
      </c>
      <c r="N101" s="41">
        <f t="shared" si="32"/>
        <v>16521</v>
      </c>
    </row>
    <row r="102" spans="1:14" ht="13.5" thickTop="1" x14ac:dyDescent="0.2">
      <c r="A102" s="133" t="s">
        <v>33</v>
      </c>
      <c r="B102" s="136" t="s">
        <v>6</v>
      </c>
      <c r="C102" s="15" t="s">
        <v>14</v>
      </c>
      <c r="D102" s="18">
        <v>46218</v>
      </c>
      <c r="E102" s="20"/>
      <c r="F102" s="16"/>
      <c r="G102" s="16"/>
      <c r="H102" s="16"/>
      <c r="I102" s="16"/>
      <c r="J102" s="56"/>
      <c r="K102" s="56"/>
      <c r="L102" s="20">
        <f t="shared" si="31"/>
        <v>46218</v>
      </c>
      <c r="M102" s="20">
        <v>46218</v>
      </c>
      <c r="N102" s="85">
        <f t="shared" si="32"/>
        <v>0</v>
      </c>
    </row>
    <row r="103" spans="1:14" ht="13.5" thickBot="1" x14ac:dyDescent="0.25">
      <c r="A103" s="134"/>
      <c r="B103" s="137"/>
      <c r="C103" s="25" t="s">
        <v>16</v>
      </c>
      <c r="D103" s="21">
        <v>8088</v>
      </c>
      <c r="E103" s="22"/>
      <c r="F103" s="23"/>
      <c r="G103" s="23"/>
      <c r="H103" s="23"/>
      <c r="I103" s="23"/>
      <c r="J103" s="57"/>
      <c r="K103" s="57"/>
      <c r="L103" s="22">
        <f t="shared" si="31"/>
        <v>8088</v>
      </c>
      <c r="M103" s="22">
        <v>8088</v>
      </c>
      <c r="N103" s="86">
        <f t="shared" si="32"/>
        <v>0</v>
      </c>
    </row>
    <row r="104" spans="1:14" ht="13.5" thickTop="1" x14ac:dyDescent="0.2">
      <c r="A104" s="133" t="s">
        <v>33</v>
      </c>
      <c r="B104" s="136" t="s">
        <v>10</v>
      </c>
      <c r="C104" s="15" t="s">
        <v>14</v>
      </c>
      <c r="D104" s="18">
        <v>264459</v>
      </c>
      <c r="E104" s="20"/>
      <c r="F104" s="16">
        <v>260095</v>
      </c>
      <c r="G104" s="16"/>
      <c r="H104" s="16"/>
      <c r="I104" s="16"/>
      <c r="J104" s="17"/>
      <c r="K104" s="56"/>
      <c r="L104" s="20">
        <f t="shared" si="31"/>
        <v>524554</v>
      </c>
      <c r="M104" s="20">
        <v>201181</v>
      </c>
      <c r="N104" s="40">
        <f t="shared" si="32"/>
        <v>323373</v>
      </c>
    </row>
    <row r="105" spans="1:14" ht="13.5" thickBot="1" x14ac:dyDescent="0.25">
      <c r="A105" s="134"/>
      <c r="B105" s="137"/>
      <c r="C105" s="25" t="s">
        <v>16</v>
      </c>
      <c r="D105" s="21">
        <v>46280</v>
      </c>
      <c r="E105" s="22"/>
      <c r="F105" s="23">
        <v>40948</v>
      </c>
      <c r="G105" s="23"/>
      <c r="H105" s="23"/>
      <c r="I105" s="23"/>
      <c r="J105" s="24"/>
      <c r="K105" s="57"/>
      <c r="L105" s="22">
        <f t="shared" si="31"/>
        <v>87228</v>
      </c>
      <c r="M105" s="22">
        <v>35207</v>
      </c>
      <c r="N105" s="41">
        <f t="shared" si="32"/>
        <v>52021</v>
      </c>
    </row>
    <row r="106" spans="1:14" ht="24.75" customHeight="1" thickTop="1" x14ac:dyDescent="0.2">
      <c r="A106" s="158" t="s">
        <v>60</v>
      </c>
      <c r="B106" s="159"/>
      <c r="C106" s="160"/>
      <c r="D106" s="96">
        <f>SUM(D30+D31+D40+D41+D56+D59+D65+D66+D79+D83+D86+D89+D90+D99+D100+D101+D102+D103+D104+D105)</f>
        <v>98522483</v>
      </c>
      <c r="E106" s="97">
        <f t="shared" ref="E106:N106" si="33">SUM(E30+E31+E40+E41+E56+E59+E65+E66+E79+E83+E86+E89+E90+E99+E100+E101+E102+E103+E104+E105)</f>
        <v>0</v>
      </c>
      <c r="F106" s="97">
        <f t="shared" si="33"/>
        <v>301043</v>
      </c>
      <c r="G106" s="97">
        <f t="shared" si="33"/>
        <v>4359853</v>
      </c>
      <c r="H106" s="97">
        <f t="shared" si="33"/>
        <v>0</v>
      </c>
      <c r="I106" s="97">
        <f t="shared" si="33"/>
        <v>0</v>
      </c>
      <c r="J106" s="97">
        <f t="shared" si="33"/>
        <v>0</v>
      </c>
      <c r="K106" s="97">
        <f t="shared" si="33"/>
        <v>0</v>
      </c>
      <c r="L106" s="97">
        <f t="shared" si="33"/>
        <v>103183379</v>
      </c>
      <c r="M106" s="97">
        <f t="shared" si="33"/>
        <v>37465747</v>
      </c>
      <c r="N106" s="97">
        <f t="shared" si="33"/>
        <v>65717632</v>
      </c>
    </row>
    <row r="107" spans="1:14" ht="24.75" customHeight="1" x14ac:dyDescent="0.2">
      <c r="A107" s="51"/>
      <c r="B107" s="51"/>
      <c r="C107" s="51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</row>
    <row r="108" spans="1:14" ht="24.75" customHeight="1" x14ac:dyDescent="0.2">
      <c r="A108" s="51"/>
      <c r="B108" s="51"/>
      <c r="C108" s="51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</row>
    <row r="109" spans="1:14" ht="24.75" customHeight="1" x14ac:dyDescent="0.2">
      <c r="A109" s="51"/>
      <c r="B109" s="51"/>
      <c r="C109" s="51"/>
      <c r="D109" s="50"/>
      <c r="E109" s="50"/>
      <c r="F109" s="71"/>
      <c r="G109" s="71"/>
      <c r="H109" s="71"/>
      <c r="I109" s="71"/>
      <c r="J109" s="50"/>
      <c r="K109" s="50"/>
      <c r="L109" s="50"/>
      <c r="M109" s="50"/>
      <c r="N109" s="50"/>
    </row>
    <row r="110" spans="1:14" ht="15" x14ac:dyDescent="0.2">
      <c r="A110" s="161" t="s">
        <v>62</v>
      </c>
      <c r="B110" s="161"/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37"/>
    </row>
    <row r="111" spans="1:14" s="53" customFormat="1" ht="45" customHeight="1" x14ac:dyDescent="0.2">
      <c r="A111" s="157" t="s">
        <v>61</v>
      </c>
      <c r="B111" s="157"/>
      <c r="C111" s="93" t="s">
        <v>35</v>
      </c>
      <c r="D111" s="94" t="s">
        <v>30</v>
      </c>
      <c r="E111" s="94" t="s">
        <v>36</v>
      </c>
      <c r="F111" s="92" t="s">
        <v>69</v>
      </c>
      <c r="G111" s="92" t="s">
        <v>73</v>
      </c>
      <c r="H111" s="92"/>
      <c r="I111" s="92"/>
      <c r="J111" s="92"/>
      <c r="K111" s="92"/>
      <c r="L111" s="94" t="s">
        <v>71</v>
      </c>
      <c r="M111" s="94" t="s">
        <v>72</v>
      </c>
      <c r="N111" s="52"/>
    </row>
    <row r="112" spans="1:14" x14ac:dyDescent="0.2">
      <c r="A112" s="157"/>
      <c r="B112" s="157"/>
      <c r="C112" s="5" t="s">
        <v>1</v>
      </c>
      <c r="D112" s="13">
        <f t="shared" ref="D112:M115" si="34">SUM(D5)</f>
        <v>17343530</v>
      </c>
      <c r="E112" s="13">
        <f t="shared" si="34"/>
        <v>0</v>
      </c>
      <c r="F112" s="13">
        <f t="shared" si="34"/>
        <v>0</v>
      </c>
      <c r="G112" s="13">
        <f t="shared" ref="G112:I112" si="35">SUM(G5)</f>
        <v>0</v>
      </c>
      <c r="H112" s="13">
        <f t="shared" si="35"/>
        <v>0</v>
      </c>
      <c r="I112" s="13">
        <f t="shared" si="35"/>
        <v>0</v>
      </c>
      <c r="J112" s="13">
        <f t="shared" si="34"/>
        <v>0</v>
      </c>
      <c r="K112" s="13">
        <f t="shared" si="34"/>
        <v>0</v>
      </c>
      <c r="L112" s="13">
        <f t="shared" si="34"/>
        <v>17343530</v>
      </c>
      <c r="M112" s="13">
        <f t="shared" si="34"/>
        <v>5912983</v>
      </c>
      <c r="N112" s="37"/>
    </row>
    <row r="113" spans="1:14" x14ac:dyDescent="0.2">
      <c r="A113" s="157"/>
      <c r="B113" s="157"/>
      <c r="C113" s="5" t="s">
        <v>3</v>
      </c>
      <c r="D113" s="13">
        <f t="shared" si="34"/>
        <v>16777089</v>
      </c>
      <c r="E113" s="13">
        <f t="shared" si="34"/>
        <v>0</v>
      </c>
      <c r="F113" s="13">
        <f t="shared" si="34"/>
        <v>0</v>
      </c>
      <c r="G113" s="13">
        <f t="shared" ref="G113:I113" si="36">SUM(G6)</f>
        <v>0</v>
      </c>
      <c r="H113" s="13">
        <f t="shared" si="36"/>
        <v>0</v>
      </c>
      <c r="I113" s="13">
        <f t="shared" si="36"/>
        <v>0</v>
      </c>
      <c r="J113" s="13">
        <f t="shared" si="34"/>
        <v>0</v>
      </c>
      <c r="K113" s="13">
        <f t="shared" si="34"/>
        <v>0</v>
      </c>
      <c r="L113" s="13">
        <f t="shared" si="34"/>
        <v>16777089</v>
      </c>
      <c r="M113" s="13">
        <f t="shared" si="34"/>
        <v>16777089</v>
      </c>
      <c r="N113" s="37"/>
    </row>
    <row r="114" spans="1:14" x14ac:dyDescent="0.2">
      <c r="A114" s="157"/>
      <c r="B114" s="157"/>
      <c r="C114" s="5" t="s">
        <v>4</v>
      </c>
      <c r="D114" s="13">
        <f t="shared" si="34"/>
        <v>61270972</v>
      </c>
      <c r="E114" s="13">
        <f t="shared" si="34"/>
        <v>0</v>
      </c>
      <c r="F114" s="13">
        <f t="shared" si="34"/>
        <v>301043</v>
      </c>
      <c r="G114" s="13">
        <f t="shared" ref="G114:I114" si="37">SUM(G7)</f>
        <v>4359853</v>
      </c>
      <c r="H114" s="13">
        <f t="shared" si="37"/>
        <v>0</v>
      </c>
      <c r="I114" s="13">
        <f t="shared" si="37"/>
        <v>0</v>
      </c>
      <c r="J114" s="13">
        <f t="shared" si="34"/>
        <v>0</v>
      </c>
      <c r="K114" s="13">
        <f t="shared" si="34"/>
        <v>0</v>
      </c>
      <c r="L114" s="13">
        <f t="shared" si="34"/>
        <v>65931868</v>
      </c>
      <c r="M114" s="13">
        <f t="shared" si="34"/>
        <v>24894147</v>
      </c>
      <c r="N114" s="37"/>
    </row>
    <row r="115" spans="1:14" x14ac:dyDescent="0.2">
      <c r="A115" s="157"/>
      <c r="B115" s="157"/>
      <c r="C115" s="6" t="s">
        <v>55</v>
      </c>
      <c r="D115" s="13">
        <f t="shared" si="34"/>
        <v>100000</v>
      </c>
      <c r="E115" s="13">
        <f t="shared" si="34"/>
        <v>0</v>
      </c>
      <c r="F115" s="13">
        <f t="shared" si="34"/>
        <v>0</v>
      </c>
      <c r="G115" s="13">
        <f t="shared" ref="G115:I115" si="38">SUM(G8)</f>
        <v>0</v>
      </c>
      <c r="H115" s="13">
        <f t="shared" si="38"/>
        <v>0</v>
      </c>
      <c r="I115" s="13">
        <f t="shared" si="38"/>
        <v>0</v>
      </c>
      <c r="J115" s="13">
        <f t="shared" si="34"/>
        <v>0</v>
      </c>
      <c r="K115" s="13">
        <f t="shared" si="34"/>
        <v>0</v>
      </c>
      <c r="L115" s="13">
        <f t="shared" si="34"/>
        <v>100000</v>
      </c>
      <c r="M115" s="13">
        <f t="shared" si="34"/>
        <v>0</v>
      </c>
      <c r="N115" s="37"/>
    </row>
    <row r="116" spans="1:14" x14ac:dyDescent="0.2">
      <c r="A116" s="157"/>
      <c r="B116" s="157"/>
      <c r="C116" s="6" t="s">
        <v>12</v>
      </c>
      <c r="D116" s="13">
        <f>SUM(D9+D22)</f>
        <v>0</v>
      </c>
      <c r="E116" s="13">
        <f>SUM(E9+E22)</f>
        <v>0</v>
      </c>
      <c r="F116" s="13">
        <f t="shared" ref="F116:K116" si="39">SUM(F9+F22)</f>
        <v>0</v>
      </c>
      <c r="G116" s="13">
        <f t="shared" ref="G116:I116" si="40">SUM(G9+G22)</f>
        <v>0</v>
      </c>
      <c r="H116" s="13">
        <f t="shared" si="40"/>
        <v>0</v>
      </c>
      <c r="I116" s="13">
        <f t="shared" si="40"/>
        <v>0</v>
      </c>
      <c r="J116" s="13">
        <f t="shared" si="39"/>
        <v>0</v>
      </c>
      <c r="K116" s="13">
        <f t="shared" si="39"/>
        <v>0</v>
      </c>
      <c r="L116" s="13">
        <f>SUM(L9+L22)</f>
        <v>0</v>
      </c>
      <c r="M116" s="13">
        <f>SUM(M9+M22)</f>
        <v>0</v>
      </c>
      <c r="N116" s="37"/>
    </row>
    <row r="117" spans="1:14" x14ac:dyDescent="0.2">
      <c r="A117" s="157"/>
      <c r="B117" s="157"/>
      <c r="C117" s="6" t="s">
        <v>45</v>
      </c>
      <c r="D117" s="13">
        <f>SUM(D10)</f>
        <v>9840</v>
      </c>
      <c r="E117" s="13">
        <f>SUM(E10)</f>
        <v>5000</v>
      </c>
      <c r="F117" s="13">
        <f t="shared" ref="F117:K117" si="41">SUM(F10)</f>
        <v>0</v>
      </c>
      <c r="G117" s="13">
        <f t="shared" ref="G117:I117" si="42">SUM(G10)</f>
        <v>0</v>
      </c>
      <c r="H117" s="13">
        <f t="shared" si="42"/>
        <v>0</v>
      </c>
      <c r="I117" s="13">
        <f t="shared" si="42"/>
        <v>0</v>
      </c>
      <c r="J117" s="13">
        <f t="shared" si="41"/>
        <v>0</v>
      </c>
      <c r="K117" s="13">
        <f t="shared" si="41"/>
        <v>0</v>
      </c>
      <c r="L117" s="82">
        <f>SUM(L10)</f>
        <v>14840</v>
      </c>
      <c r="M117" s="13">
        <f>SUM(M10)</f>
        <v>3983</v>
      </c>
      <c r="N117" s="37"/>
    </row>
    <row r="118" spans="1:14" x14ac:dyDescent="0.2">
      <c r="A118" s="157"/>
      <c r="B118" s="157"/>
      <c r="C118" s="5" t="s">
        <v>5</v>
      </c>
      <c r="D118" s="13">
        <f>SUM(D11+D16)</f>
        <v>2482000</v>
      </c>
      <c r="E118" s="13">
        <f>SUM(E11+E16)</f>
        <v>-164598</v>
      </c>
      <c r="F118" s="13">
        <f t="shared" ref="F118:K118" si="43">SUM(F11+F16)</f>
        <v>0</v>
      </c>
      <c r="G118" s="13">
        <f t="shared" ref="G118:I118" si="44">SUM(G11+G16)</f>
        <v>0</v>
      </c>
      <c r="H118" s="13">
        <f t="shared" si="44"/>
        <v>0</v>
      </c>
      <c r="I118" s="13">
        <f t="shared" si="44"/>
        <v>0</v>
      </c>
      <c r="J118" s="13">
        <f t="shared" si="43"/>
        <v>0</v>
      </c>
      <c r="K118" s="13">
        <f t="shared" si="43"/>
        <v>0</v>
      </c>
      <c r="L118" s="82">
        <f>SUM(L11+L16)</f>
        <v>2317402</v>
      </c>
      <c r="M118" s="13">
        <f>SUM(M11+M16)</f>
        <v>818642</v>
      </c>
      <c r="N118" s="37"/>
    </row>
    <row r="119" spans="1:14" x14ac:dyDescent="0.2">
      <c r="A119" s="157"/>
      <c r="B119" s="157"/>
      <c r="C119" s="5" t="s">
        <v>7</v>
      </c>
      <c r="D119" s="13">
        <f>SUM(D12+D17+D23)</f>
        <v>237552</v>
      </c>
      <c r="E119" s="13">
        <f>SUM(E12+E17+E23)</f>
        <v>0</v>
      </c>
      <c r="F119" s="13">
        <f t="shared" ref="F119:K119" si="45">SUM(F12+F17+F23)</f>
        <v>0</v>
      </c>
      <c r="G119" s="13">
        <f t="shared" ref="G119:I119" si="46">SUM(G12+G17+G23)</f>
        <v>0</v>
      </c>
      <c r="H119" s="13">
        <f t="shared" si="46"/>
        <v>0</v>
      </c>
      <c r="I119" s="13">
        <f t="shared" si="46"/>
        <v>0</v>
      </c>
      <c r="J119" s="13">
        <f t="shared" si="45"/>
        <v>0</v>
      </c>
      <c r="K119" s="13">
        <f t="shared" si="45"/>
        <v>0</v>
      </c>
      <c r="L119" s="82">
        <f>SUM(L12+L17+L23)</f>
        <v>237552</v>
      </c>
      <c r="M119" s="13">
        <f>SUM(M12+M17+M23)</f>
        <v>63006</v>
      </c>
      <c r="N119" s="37"/>
    </row>
    <row r="120" spans="1:14" x14ac:dyDescent="0.2">
      <c r="A120" s="157"/>
      <c r="B120" s="157"/>
      <c r="C120" s="6" t="s">
        <v>11</v>
      </c>
      <c r="D120" s="13">
        <f>SUM(D18)</f>
        <v>300000</v>
      </c>
      <c r="E120" s="13">
        <f>SUM(E18)</f>
        <v>98000</v>
      </c>
      <c r="F120" s="13">
        <f t="shared" ref="F120:K120" si="47">SUM(F18)</f>
        <v>0</v>
      </c>
      <c r="G120" s="13">
        <f t="shared" ref="G120:I120" si="48">SUM(G18)</f>
        <v>0</v>
      </c>
      <c r="H120" s="13">
        <f t="shared" si="48"/>
        <v>0</v>
      </c>
      <c r="I120" s="13">
        <f t="shared" si="48"/>
        <v>0</v>
      </c>
      <c r="J120" s="13">
        <f t="shared" si="47"/>
        <v>0</v>
      </c>
      <c r="K120" s="13">
        <f t="shared" si="47"/>
        <v>0</v>
      </c>
      <c r="L120" s="82">
        <f>SUM(L18)</f>
        <v>398000</v>
      </c>
      <c r="M120" s="13">
        <f>SUM(M18)</f>
        <v>398000</v>
      </c>
      <c r="N120" s="37"/>
    </row>
    <row r="121" spans="1:14" x14ac:dyDescent="0.2">
      <c r="A121" s="157"/>
      <c r="B121" s="157"/>
      <c r="C121" s="5" t="s">
        <v>8</v>
      </c>
      <c r="D121" s="13">
        <f>SUM(D13)</f>
        <v>1500</v>
      </c>
      <c r="E121" s="13">
        <f>SUM(E13)</f>
        <v>-41</v>
      </c>
      <c r="F121" s="13">
        <f t="shared" ref="F121:K121" si="49">SUM(F13)</f>
        <v>0</v>
      </c>
      <c r="G121" s="13">
        <f t="shared" ref="G121:I121" si="50">SUM(G13)</f>
        <v>0</v>
      </c>
      <c r="H121" s="13">
        <f t="shared" si="50"/>
        <v>0</v>
      </c>
      <c r="I121" s="13">
        <f t="shared" si="50"/>
        <v>0</v>
      </c>
      <c r="J121" s="13">
        <f t="shared" si="49"/>
        <v>0</v>
      </c>
      <c r="K121" s="13">
        <f t="shared" si="49"/>
        <v>0</v>
      </c>
      <c r="L121" s="13">
        <f>SUM(L13)</f>
        <v>1459</v>
      </c>
      <c r="M121" s="13">
        <f>SUM(M13)</f>
        <v>515</v>
      </c>
      <c r="N121" s="37"/>
    </row>
    <row r="122" spans="1:14" x14ac:dyDescent="0.2">
      <c r="A122" s="157"/>
      <c r="B122" s="157"/>
      <c r="C122" s="6" t="s">
        <v>9</v>
      </c>
      <c r="D122" s="13">
        <f>SUM(D19+D25+D14)</f>
        <v>0</v>
      </c>
      <c r="E122" s="13">
        <f>SUM(E19+E25+E14)</f>
        <v>61639</v>
      </c>
      <c r="F122" s="13">
        <f t="shared" ref="F122:K122" si="51">SUM(F19+F25+F14)</f>
        <v>0</v>
      </c>
      <c r="G122" s="13">
        <f t="shared" ref="G122:I122" si="52">SUM(G19+G25+G14)</f>
        <v>0</v>
      </c>
      <c r="H122" s="13">
        <f t="shared" si="52"/>
        <v>0</v>
      </c>
      <c r="I122" s="13">
        <f t="shared" si="52"/>
        <v>0</v>
      </c>
      <c r="J122" s="13">
        <f t="shared" si="51"/>
        <v>0</v>
      </c>
      <c r="K122" s="13">
        <f t="shared" si="51"/>
        <v>0</v>
      </c>
      <c r="L122" s="13">
        <f>SUM(L19+L25+L14)</f>
        <v>61639</v>
      </c>
      <c r="M122" s="13">
        <f>SUM(M19+M25+M14)</f>
        <v>52225</v>
      </c>
      <c r="N122" s="37"/>
    </row>
    <row r="123" spans="1:14" x14ac:dyDescent="0.2">
      <c r="A123" s="157"/>
      <c r="B123" s="157"/>
      <c r="C123" s="6" t="s">
        <v>66</v>
      </c>
      <c r="D123" s="13">
        <f t="shared" ref="D123:M123" si="53">D20</f>
        <v>0</v>
      </c>
      <c r="E123" s="13">
        <f t="shared" si="53"/>
        <v>0</v>
      </c>
      <c r="F123" s="13">
        <f t="shared" si="53"/>
        <v>0</v>
      </c>
      <c r="G123" s="13">
        <f t="shared" ref="G123:I123" si="54">G20</f>
        <v>0</v>
      </c>
      <c r="H123" s="13">
        <f t="shared" si="54"/>
        <v>0</v>
      </c>
      <c r="I123" s="13">
        <f t="shared" si="54"/>
        <v>0</v>
      </c>
      <c r="J123" s="13">
        <f t="shared" si="53"/>
        <v>0</v>
      </c>
      <c r="K123" s="13">
        <f t="shared" si="53"/>
        <v>0</v>
      </c>
      <c r="L123" s="13">
        <f t="shared" si="53"/>
        <v>0</v>
      </c>
      <c r="M123" s="13">
        <f t="shared" si="53"/>
        <v>0</v>
      </c>
      <c r="N123" s="37"/>
    </row>
    <row r="124" spans="1:14" x14ac:dyDescent="0.2">
      <c r="A124" s="157"/>
      <c r="B124" s="157"/>
      <c r="C124" s="42" t="s">
        <v>58</v>
      </c>
      <c r="D124" s="43">
        <f>SUM(D15+D21)</f>
        <v>3030892</v>
      </c>
      <c r="E124" s="43">
        <f t="shared" ref="E124:M124" si="55">SUM(E15+E21)</f>
        <v>0</v>
      </c>
      <c r="F124" s="43">
        <f t="shared" si="55"/>
        <v>0</v>
      </c>
      <c r="G124" s="43">
        <f t="shared" ref="G124:I124" si="56">SUM(G15+G21)</f>
        <v>0</v>
      </c>
      <c r="H124" s="43">
        <f t="shared" si="56"/>
        <v>0</v>
      </c>
      <c r="I124" s="43">
        <f t="shared" si="56"/>
        <v>0</v>
      </c>
      <c r="J124" s="43">
        <f t="shared" si="55"/>
        <v>0</v>
      </c>
      <c r="K124" s="43">
        <f t="shared" si="55"/>
        <v>0</v>
      </c>
      <c r="L124" s="43">
        <f t="shared" si="55"/>
        <v>3030892</v>
      </c>
      <c r="M124" s="43">
        <f t="shared" si="55"/>
        <v>1336371</v>
      </c>
      <c r="N124" s="37"/>
    </row>
    <row r="125" spans="1:14" x14ac:dyDescent="0.2">
      <c r="A125" s="157"/>
      <c r="B125" s="157"/>
      <c r="C125" s="42" t="s">
        <v>63</v>
      </c>
      <c r="D125" s="43">
        <f t="shared" ref="D125:M125" si="57">SUM(D112:D123)</f>
        <v>98522483</v>
      </c>
      <c r="E125" s="43">
        <f t="shared" si="57"/>
        <v>0</v>
      </c>
      <c r="F125" s="43">
        <f t="shared" si="57"/>
        <v>301043</v>
      </c>
      <c r="G125" s="43">
        <f t="shared" ref="G125:I125" si="58">SUM(G112:G123)</f>
        <v>4359853</v>
      </c>
      <c r="H125" s="43">
        <f t="shared" si="58"/>
        <v>0</v>
      </c>
      <c r="I125" s="43">
        <f t="shared" si="58"/>
        <v>0</v>
      </c>
      <c r="J125" s="43">
        <f t="shared" si="57"/>
        <v>0</v>
      </c>
      <c r="K125" s="43">
        <f t="shared" si="57"/>
        <v>0</v>
      </c>
      <c r="L125" s="43">
        <f t="shared" si="57"/>
        <v>103183379</v>
      </c>
      <c r="M125" s="43">
        <f t="shared" si="57"/>
        <v>48920590</v>
      </c>
      <c r="N125" s="37"/>
    </row>
    <row r="126" spans="1:14" x14ac:dyDescent="0.2">
      <c r="A126" s="157"/>
      <c r="B126" s="157"/>
      <c r="C126" s="5" t="s">
        <v>14</v>
      </c>
      <c r="D126" s="13">
        <f>SUM(D28+D32+D60+D87+D102+D104)</f>
        <v>62165152</v>
      </c>
      <c r="E126" s="13">
        <f>SUM(E28+E32+E60+E87+E102+E104)</f>
        <v>-793245</v>
      </c>
      <c r="F126" s="13">
        <f t="shared" ref="F126:K126" si="59">SUM(F28+F32+F60+F87+F102+F104)</f>
        <v>260095</v>
      </c>
      <c r="G126" s="13">
        <f t="shared" ref="G126:I126" si="60">SUM(G28+G32+G60+G87+G102+G104)</f>
        <v>0</v>
      </c>
      <c r="H126" s="13">
        <f t="shared" si="60"/>
        <v>0</v>
      </c>
      <c r="I126" s="13">
        <f t="shared" si="60"/>
        <v>0</v>
      </c>
      <c r="J126" s="13">
        <f t="shared" si="59"/>
        <v>0</v>
      </c>
      <c r="K126" s="13">
        <f t="shared" si="59"/>
        <v>0</v>
      </c>
      <c r="L126" s="13">
        <f>SUM(L28+L32+L60+L87+L102+L104)</f>
        <v>61632002</v>
      </c>
      <c r="M126" s="13">
        <f>SUM(M28+M32+M60+M87+M102+M104)</f>
        <v>25617626</v>
      </c>
      <c r="N126" s="37"/>
    </row>
    <row r="127" spans="1:14" x14ac:dyDescent="0.2">
      <c r="A127" s="157"/>
      <c r="B127" s="157"/>
      <c r="C127" s="5" t="s">
        <v>17</v>
      </c>
      <c r="D127" s="13">
        <f>SUM(D33)</f>
        <v>1053000</v>
      </c>
      <c r="E127" s="13">
        <f>SUM(E33)</f>
        <v>464000</v>
      </c>
      <c r="F127" s="13">
        <f t="shared" ref="F127:K127" si="61">SUM(F33)</f>
        <v>0</v>
      </c>
      <c r="G127" s="13">
        <f t="shared" ref="G127:I127" si="62">SUM(G33)</f>
        <v>0</v>
      </c>
      <c r="H127" s="13">
        <f t="shared" si="62"/>
        <v>0</v>
      </c>
      <c r="I127" s="13">
        <f t="shared" si="62"/>
        <v>0</v>
      </c>
      <c r="J127" s="13">
        <f t="shared" si="61"/>
        <v>0</v>
      </c>
      <c r="K127" s="13">
        <f t="shared" si="61"/>
        <v>0</v>
      </c>
      <c r="L127" s="13">
        <f>SUM(L33)</f>
        <v>1517000</v>
      </c>
      <c r="M127" s="13">
        <f>SUM(M33)</f>
        <v>1517000</v>
      </c>
      <c r="N127" s="37"/>
    </row>
    <row r="128" spans="1:14" x14ac:dyDescent="0.2">
      <c r="A128" s="157"/>
      <c r="B128" s="157"/>
      <c r="C128" s="6" t="s">
        <v>37</v>
      </c>
      <c r="D128" s="13">
        <f t="shared" ref="D128:M129" si="63">SUM(D34+D61)</f>
        <v>1880000</v>
      </c>
      <c r="E128" s="13">
        <f t="shared" si="63"/>
        <v>0</v>
      </c>
      <c r="F128" s="13">
        <f t="shared" si="63"/>
        <v>0</v>
      </c>
      <c r="G128" s="13">
        <f t="shared" ref="G128:I128" si="64">SUM(G34+G61)</f>
        <v>0</v>
      </c>
      <c r="H128" s="13">
        <f t="shared" si="64"/>
        <v>0</v>
      </c>
      <c r="I128" s="13">
        <f t="shared" si="64"/>
        <v>0</v>
      </c>
      <c r="J128" s="13">
        <f t="shared" si="63"/>
        <v>0</v>
      </c>
      <c r="K128" s="13">
        <f t="shared" si="63"/>
        <v>0</v>
      </c>
      <c r="L128" s="13">
        <f t="shared" si="63"/>
        <v>1880000</v>
      </c>
      <c r="M128" s="13">
        <f t="shared" si="63"/>
        <v>0</v>
      </c>
      <c r="N128" s="37"/>
    </row>
    <row r="129" spans="1:14" x14ac:dyDescent="0.2">
      <c r="A129" s="157"/>
      <c r="B129" s="157"/>
      <c r="C129" s="6" t="s">
        <v>38</v>
      </c>
      <c r="D129" s="13">
        <f t="shared" si="63"/>
        <v>445000</v>
      </c>
      <c r="E129" s="13">
        <f t="shared" si="63"/>
        <v>0</v>
      </c>
      <c r="F129" s="13">
        <f t="shared" si="63"/>
        <v>0</v>
      </c>
      <c r="G129" s="13">
        <f t="shared" ref="G129:I129" si="65">SUM(G35+G62)</f>
        <v>0</v>
      </c>
      <c r="H129" s="13">
        <f t="shared" si="65"/>
        <v>0</v>
      </c>
      <c r="I129" s="13">
        <f t="shared" si="65"/>
        <v>0</v>
      </c>
      <c r="J129" s="13">
        <f t="shared" si="63"/>
        <v>0</v>
      </c>
      <c r="K129" s="13">
        <f t="shared" si="63"/>
        <v>0</v>
      </c>
      <c r="L129" s="13">
        <f t="shared" si="63"/>
        <v>445000</v>
      </c>
      <c r="M129" s="13">
        <f t="shared" si="63"/>
        <v>0</v>
      </c>
      <c r="N129" s="37"/>
    </row>
    <row r="130" spans="1:14" x14ac:dyDescent="0.2">
      <c r="A130" s="157"/>
      <c r="B130" s="157"/>
      <c r="C130" s="5" t="s">
        <v>18</v>
      </c>
      <c r="D130" s="13">
        <f>SUM(D36)</f>
        <v>0</v>
      </c>
      <c r="E130" s="13">
        <f>SUM(E36)</f>
        <v>0</v>
      </c>
      <c r="F130" s="13">
        <f t="shared" ref="F130:K130" si="66">SUM(F36)</f>
        <v>0</v>
      </c>
      <c r="G130" s="13">
        <f t="shared" ref="G130:I130" si="67">SUM(G36)</f>
        <v>0</v>
      </c>
      <c r="H130" s="13">
        <f t="shared" si="67"/>
        <v>0</v>
      </c>
      <c r="I130" s="13">
        <f t="shared" si="67"/>
        <v>0</v>
      </c>
      <c r="J130" s="13">
        <f t="shared" si="66"/>
        <v>0</v>
      </c>
      <c r="K130" s="13">
        <f t="shared" si="66"/>
        <v>0</v>
      </c>
      <c r="L130" s="13">
        <f>SUM(L36)</f>
        <v>0</v>
      </c>
      <c r="M130" s="13">
        <f>SUM(M36)</f>
        <v>0</v>
      </c>
      <c r="N130" s="37"/>
    </row>
    <row r="131" spans="1:14" x14ac:dyDescent="0.2">
      <c r="A131" s="157"/>
      <c r="B131" s="157"/>
      <c r="C131" s="6" t="s">
        <v>42</v>
      </c>
      <c r="D131" s="13">
        <f>SUM(D37+D63)</f>
        <v>214000</v>
      </c>
      <c r="E131" s="13">
        <f>SUM(E37+E63)</f>
        <v>0</v>
      </c>
      <c r="F131" s="13">
        <f t="shared" ref="F131:K131" si="68">SUM(F37+F63)</f>
        <v>0</v>
      </c>
      <c r="G131" s="13">
        <f t="shared" ref="G131:I131" si="69">SUM(G37+G63)</f>
        <v>0</v>
      </c>
      <c r="H131" s="13">
        <f t="shared" si="69"/>
        <v>0</v>
      </c>
      <c r="I131" s="13">
        <f t="shared" si="69"/>
        <v>0</v>
      </c>
      <c r="J131" s="13">
        <f t="shared" si="68"/>
        <v>0</v>
      </c>
      <c r="K131" s="13">
        <f t="shared" si="68"/>
        <v>0</v>
      </c>
      <c r="L131" s="13">
        <f>SUM(L37+L63)</f>
        <v>214000</v>
      </c>
      <c r="M131" s="13">
        <f>SUM(M37+M63)</f>
        <v>0</v>
      </c>
      <c r="N131" s="37"/>
    </row>
    <row r="132" spans="1:14" x14ac:dyDescent="0.2">
      <c r="A132" s="157"/>
      <c r="B132" s="157"/>
      <c r="C132" s="5" t="s">
        <v>19</v>
      </c>
      <c r="D132" s="13">
        <f>SUM(D38+D64+D100)</f>
        <v>350300</v>
      </c>
      <c r="E132" s="13">
        <f>SUM(E38+E64+E100)</f>
        <v>329245</v>
      </c>
      <c r="F132" s="13">
        <f t="shared" ref="F132:K132" si="70">SUM(F38+F64+F100)</f>
        <v>0</v>
      </c>
      <c r="G132" s="13">
        <f t="shared" ref="G132:I132" si="71">SUM(G38+G64+G100)</f>
        <v>157480</v>
      </c>
      <c r="H132" s="13">
        <f t="shared" si="71"/>
        <v>0</v>
      </c>
      <c r="I132" s="13">
        <f t="shared" si="71"/>
        <v>0</v>
      </c>
      <c r="J132" s="13">
        <f t="shared" si="70"/>
        <v>0</v>
      </c>
      <c r="K132" s="13">
        <f t="shared" si="70"/>
        <v>0</v>
      </c>
      <c r="L132" s="13">
        <f>SUM(L38+L64+L100)</f>
        <v>837025</v>
      </c>
      <c r="M132" s="13">
        <f>SUM(M38+M64+M100)</f>
        <v>389145</v>
      </c>
      <c r="N132" s="37"/>
    </row>
    <row r="133" spans="1:14" x14ac:dyDescent="0.2">
      <c r="A133" s="157"/>
      <c r="B133" s="157"/>
      <c r="C133" s="6" t="s">
        <v>39</v>
      </c>
      <c r="D133" s="13">
        <f>SUM(D39)</f>
        <v>150000</v>
      </c>
      <c r="E133" s="13">
        <f>SUM(E39)</f>
        <v>0</v>
      </c>
      <c r="F133" s="13">
        <f t="shared" ref="F133:K133" si="72">SUM(F39)</f>
        <v>0</v>
      </c>
      <c r="G133" s="13">
        <f t="shared" ref="G133:I133" si="73">SUM(G39)</f>
        <v>0</v>
      </c>
      <c r="H133" s="13">
        <f t="shared" si="73"/>
        <v>0</v>
      </c>
      <c r="I133" s="13">
        <f t="shared" si="73"/>
        <v>0</v>
      </c>
      <c r="J133" s="13">
        <f t="shared" si="72"/>
        <v>0</v>
      </c>
      <c r="K133" s="13">
        <f t="shared" si="72"/>
        <v>0</v>
      </c>
      <c r="L133" s="13">
        <f>SUM(L39)</f>
        <v>150000</v>
      </c>
      <c r="M133" s="13">
        <f>SUM(M39)</f>
        <v>0</v>
      </c>
      <c r="N133" s="37"/>
    </row>
    <row r="134" spans="1:14" x14ac:dyDescent="0.2">
      <c r="A134" s="157"/>
      <c r="B134" s="157"/>
      <c r="C134" s="42" t="s">
        <v>53</v>
      </c>
      <c r="D134" s="43">
        <f>SUM(D30+D40+D65+D89+D102+D104+D100)</f>
        <v>66257452</v>
      </c>
      <c r="E134" s="43">
        <f t="shared" ref="E134:K134" si="74">SUM(E30+E40+E65+E89+E102+E104)</f>
        <v>0</v>
      </c>
      <c r="F134" s="43">
        <f t="shared" si="74"/>
        <v>260095</v>
      </c>
      <c r="G134" s="43">
        <f t="shared" ref="G134:I134" si="75">SUM(G30+G40+G65+G89+G102+G104)</f>
        <v>157480</v>
      </c>
      <c r="H134" s="43">
        <f t="shared" si="75"/>
        <v>0</v>
      </c>
      <c r="I134" s="43">
        <f t="shared" si="75"/>
        <v>0</v>
      </c>
      <c r="J134" s="43">
        <f t="shared" si="74"/>
        <v>0</v>
      </c>
      <c r="K134" s="43">
        <f t="shared" si="74"/>
        <v>0</v>
      </c>
      <c r="L134" s="43">
        <f>SUM(L30+L40+L65+L89+L102+L104+L100)</f>
        <v>66675027</v>
      </c>
      <c r="M134" s="43">
        <f>SUM(M30+M40+M65+M89+M102+M104+M100)</f>
        <v>27523771</v>
      </c>
      <c r="N134" s="37"/>
    </row>
    <row r="135" spans="1:14" x14ac:dyDescent="0.2">
      <c r="A135" s="157"/>
      <c r="B135" s="157"/>
      <c r="C135" s="44" t="s">
        <v>16</v>
      </c>
      <c r="D135" s="43">
        <f>SUM(D31+D41+D66+D90+D101+D103+D105)</f>
        <v>11857635</v>
      </c>
      <c r="E135" s="43">
        <f>SUM(E31+E41+E66+E90+E101+E103+E105)</f>
        <v>0</v>
      </c>
      <c r="F135" s="43">
        <f t="shared" ref="F135:M135" si="76">SUM(F31+F41+F66+F90+F101+F103+F105)</f>
        <v>40948</v>
      </c>
      <c r="G135" s="43">
        <f t="shared" ref="G135:I135" si="77">SUM(G31+G41+G66+G90+G101+G103+G105)</f>
        <v>42520</v>
      </c>
      <c r="H135" s="43">
        <f t="shared" si="77"/>
        <v>0</v>
      </c>
      <c r="I135" s="43">
        <f t="shared" si="77"/>
        <v>0</v>
      </c>
      <c r="J135" s="43">
        <f t="shared" si="76"/>
        <v>0</v>
      </c>
      <c r="K135" s="43">
        <f t="shared" si="76"/>
        <v>0</v>
      </c>
      <c r="L135" s="43">
        <f t="shared" si="76"/>
        <v>11941103</v>
      </c>
      <c r="M135" s="43">
        <f t="shared" si="76"/>
        <v>4803212</v>
      </c>
      <c r="N135" s="37"/>
    </row>
    <row r="136" spans="1:14" x14ac:dyDescent="0.2">
      <c r="A136" s="157"/>
      <c r="B136" s="157"/>
      <c r="C136" s="5" t="s">
        <v>20</v>
      </c>
      <c r="D136" s="13">
        <f t="shared" ref="D136:M137" si="78">SUM(D42+D67+D91)</f>
        <v>625000</v>
      </c>
      <c r="E136" s="13">
        <f t="shared" si="78"/>
        <v>0</v>
      </c>
      <c r="F136" s="13">
        <f t="shared" si="78"/>
        <v>0</v>
      </c>
      <c r="G136" s="13">
        <f t="shared" ref="G136:I136" si="79">SUM(G42+G67+G91)</f>
        <v>0</v>
      </c>
      <c r="H136" s="13">
        <f t="shared" si="79"/>
        <v>0</v>
      </c>
      <c r="I136" s="13">
        <f t="shared" si="79"/>
        <v>0</v>
      </c>
      <c r="J136" s="13">
        <f t="shared" si="78"/>
        <v>0</v>
      </c>
      <c r="K136" s="13">
        <f t="shared" si="78"/>
        <v>0</v>
      </c>
      <c r="L136" s="13">
        <f t="shared" si="78"/>
        <v>625000</v>
      </c>
      <c r="M136" s="13">
        <f t="shared" si="78"/>
        <v>18625</v>
      </c>
      <c r="N136" s="37"/>
    </row>
    <row r="137" spans="1:14" x14ac:dyDescent="0.2">
      <c r="A137" s="157"/>
      <c r="B137" s="157"/>
      <c r="C137" s="6" t="s">
        <v>40</v>
      </c>
      <c r="D137" s="13">
        <f t="shared" si="78"/>
        <v>1100000</v>
      </c>
      <c r="E137" s="13">
        <f t="shared" si="78"/>
        <v>0</v>
      </c>
      <c r="F137" s="13">
        <f t="shared" si="78"/>
        <v>0</v>
      </c>
      <c r="G137" s="13">
        <f t="shared" ref="G137:I137" si="80">SUM(G43+G68+G92)</f>
        <v>0</v>
      </c>
      <c r="H137" s="13">
        <f t="shared" si="80"/>
        <v>0</v>
      </c>
      <c r="I137" s="13">
        <f t="shared" si="80"/>
        <v>0</v>
      </c>
      <c r="J137" s="13">
        <f t="shared" si="78"/>
        <v>0</v>
      </c>
      <c r="K137" s="13">
        <f t="shared" si="78"/>
        <v>0</v>
      </c>
      <c r="L137" s="82">
        <f t="shared" si="78"/>
        <v>1100000</v>
      </c>
      <c r="M137" s="13">
        <f t="shared" si="78"/>
        <v>0</v>
      </c>
      <c r="N137" s="37"/>
    </row>
    <row r="138" spans="1:14" x14ac:dyDescent="0.2">
      <c r="A138" s="157"/>
      <c r="B138" s="157"/>
      <c r="C138" s="5" t="s">
        <v>21</v>
      </c>
      <c r="D138" s="13">
        <f t="shared" ref="D138:M140" si="81">SUM(D69+D44)</f>
        <v>130680</v>
      </c>
      <c r="E138" s="13">
        <f t="shared" si="81"/>
        <v>-2418</v>
      </c>
      <c r="F138" s="13">
        <f t="shared" si="81"/>
        <v>0</v>
      </c>
      <c r="G138" s="13">
        <f t="shared" ref="G138:I138" si="82">SUM(G69+G44)</f>
        <v>0</v>
      </c>
      <c r="H138" s="13">
        <f t="shared" si="82"/>
        <v>0</v>
      </c>
      <c r="I138" s="13">
        <f t="shared" si="82"/>
        <v>0</v>
      </c>
      <c r="J138" s="13">
        <f t="shared" si="81"/>
        <v>0</v>
      </c>
      <c r="K138" s="13">
        <f t="shared" si="81"/>
        <v>0</v>
      </c>
      <c r="L138" s="13">
        <f t="shared" si="81"/>
        <v>128262</v>
      </c>
      <c r="M138" s="13">
        <f t="shared" si="81"/>
        <v>42360</v>
      </c>
      <c r="N138" s="37"/>
    </row>
    <row r="139" spans="1:14" x14ac:dyDescent="0.2">
      <c r="A139" s="157"/>
      <c r="B139" s="157"/>
      <c r="C139" s="5" t="s">
        <v>22</v>
      </c>
      <c r="D139" s="13">
        <f t="shared" si="81"/>
        <v>139360</v>
      </c>
      <c r="E139" s="13">
        <f t="shared" si="81"/>
        <v>72418</v>
      </c>
      <c r="F139" s="13">
        <f t="shared" si="81"/>
        <v>0</v>
      </c>
      <c r="G139" s="13">
        <f t="shared" ref="G139:I139" si="83">SUM(G70+G45)</f>
        <v>0</v>
      </c>
      <c r="H139" s="13">
        <f t="shared" si="83"/>
        <v>0</v>
      </c>
      <c r="I139" s="13">
        <f t="shared" si="83"/>
        <v>0</v>
      </c>
      <c r="J139" s="13">
        <f t="shared" si="81"/>
        <v>0</v>
      </c>
      <c r="K139" s="13">
        <f t="shared" si="81"/>
        <v>0</v>
      </c>
      <c r="L139" s="13">
        <f t="shared" si="81"/>
        <v>211778</v>
      </c>
      <c r="M139" s="13">
        <f t="shared" si="81"/>
        <v>56281</v>
      </c>
      <c r="N139" s="37"/>
    </row>
    <row r="140" spans="1:14" x14ac:dyDescent="0.2">
      <c r="A140" s="157"/>
      <c r="B140" s="157"/>
      <c r="C140" s="5" t="s">
        <v>23</v>
      </c>
      <c r="D140" s="13">
        <f t="shared" si="81"/>
        <v>3144730</v>
      </c>
      <c r="E140" s="13">
        <f t="shared" si="81"/>
        <v>275000</v>
      </c>
      <c r="F140" s="13">
        <f t="shared" si="81"/>
        <v>0</v>
      </c>
      <c r="G140" s="13">
        <f t="shared" ref="G140:I140" si="84">SUM(G71+G46)</f>
        <v>0</v>
      </c>
      <c r="H140" s="13">
        <f t="shared" si="84"/>
        <v>0</v>
      </c>
      <c r="I140" s="13">
        <f t="shared" si="84"/>
        <v>0</v>
      </c>
      <c r="J140" s="13">
        <f t="shared" si="81"/>
        <v>0</v>
      </c>
      <c r="K140" s="13">
        <f t="shared" si="81"/>
        <v>0</v>
      </c>
      <c r="L140" s="13">
        <f t="shared" si="81"/>
        <v>3419730</v>
      </c>
      <c r="M140" s="13">
        <f t="shared" si="81"/>
        <v>1465084</v>
      </c>
      <c r="N140" s="37"/>
    </row>
    <row r="141" spans="1:14" x14ac:dyDescent="0.2">
      <c r="A141" s="157"/>
      <c r="B141" s="157"/>
      <c r="C141" s="6" t="s">
        <v>29</v>
      </c>
      <c r="D141" s="13">
        <f>SUM(D72)</f>
        <v>9112980</v>
      </c>
      <c r="E141" s="13">
        <f>SUM(E72)</f>
        <v>0</v>
      </c>
      <c r="F141" s="13">
        <f t="shared" ref="F141:K141" si="85">SUM(F72)</f>
        <v>0</v>
      </c>
      <c r="G141" s="13">
        <f t="shared" ref="G141:I141" si="86">SUM(G72)</f>
        <v>0</v>
      </c>
      <c r="H141" s="13">
        <f t="shared" si="86"/>
        <v>0</v>
      </c>
      <c r="I141" s="13">
        <f t="shared" si="86"/>
        <v>0</v>
      </c>
      <c r="J141" s="13">
        <f t="shared" si="85"/>
        <v>0</v>
      </c>
      <c r="K141" s="13">
        <f t="shared" si="85"/>
        <v>0</v>
      </c>
      <c r="L141" s="82">
        <f>SUM(L72)</f>
        <v>9112980</v>
      </c>
      <c r="M141" s="13">
        <f>SUM(M72)</f>
        <v>2303306</v>
      </c>
      <c r="N141" s="37"/>
    </row>
    <row r="142" spans="1:14" x14ac:dyDescent="0.2">
      <c r="A142" s="157"/>
      <c r="B142" s="157"/>
      <c r="C142" s="5" t="s">
        <v>24</v>
      </c>
      <c r="D142" s="13">
        <f>SUM(D73+D47)</f>
        <v>645000</v>
      </c>
      <c r="E142" s="13">
        <f>SUM(E73+E47)</f>
        <v>-5000</v>
      </c>
      <c r="F142" s="13">
        <f t="shared" ref="F142:K142" si="87">SUM(F73+F47)</f>
        <v>0</v>
      </c>
      <c r="G142" s="13">
        <f t="shared" ref="G142:I142" si="88">SUM(G73+G47)</f>
        <v>0</v>
      </c>
      <c r="H142" s="13">
        <f t="shared" si="88"/>
        <v>0</v>
      </c>
      <c r="I142" s="13">
        <f t="shared" si="88"/>
        <v>0</v>
      </c>
      <c r="J142" s="13">
        <f t="shared" si="87"/>
        <v>0</v>
      </c>
      <c r="K142" s="13">
        <f t="shared" si="87"/>
        <v>0</v>
      </c>
      <c r="L142" s="82">
        <f>SUM(L73+L47)</f>
        <v>640000</v>
      </c>
      <c r="M142" s="13">
        <f>SUM(M73+M47)</f>
        <v>9402</v>
      </c>
      <c r="N142" s="37"/>
    </row>
    <row r="143" spans="1:14" x14ac:dyDescent="0.2">
      <c r="A143" s="157"/>
      <c r="B143" s="157"/>
      <c r="C143" s="5" t="s">
        <v>46</v>
      </c>
      <c r="D143" s="13">
        <f t="shared" ref="D143:M144" si="89">SUM(D48)</f>
        <v>9840</v>
      </c>
      <c r="E143" s="13">
        <f t="shared" si="89"/>
        <v>5000</v>
      </c>
      <c r="F143" s="13">
        <f t="shared" si="89"/>
        <v>0</v>
      </c>
      <c r="G143" s="13">
        <f t="shared" ref="G143:I143" si="90">SUM(G48)</f>
        <v>0</v>
      </c>
      <c r="H143" s="13">
        <f t="shared" si="90"/>
        <v>0</v>
      </c>
      <c r="I143" s="13">
        <f t="shared" si="90"/>
        <v>0</v>
      </c>
      <c r="J143" s="13">
        <f t="shared" si="89"/>
        <v>0</v>
      </c>
      <c r="K143" s="13">
        <f t="shared" si="89"/>
        <v>0</v>
      </c>
      <c r="L143" s="82">
        <f t="shared" si="89"/>
        <v>14840</v>
      </c>
      <c r="M143" s="13">
        <f t="shared" si="89"/>
        <v>3983</v>
      </c>
      <c r="N143" s="37"/>
    </row>
    <row r="144" spans="1:14" x14ac:dyDescent="0.2">
      <c r="A144" s="157"/>
      <c r="B144" s="157"/>
      <c r="C144" s="9" t="s">
        <v>25</v>
      </c>
      <c r="D144" s="13">
        <f t="shared" si="89"/>
        <v>614000</v>
      </c>
      <c r="E144" s="13">
        <f t="shared" si="89"/>
        <v>0</v>
      </c>
      <c r="F144" s="13">
        <f t="shared" si="89"/>
        <v>0</v>
      </c>
      <c r="G144" s="13">
        <f t="shared" ref="G144:I144" si="91">SUM(G49)</f>
        <v>0</v>
      </c>
      <c r="H144" s="13">
        <f t="shared" si="91"/>
        <v>0</v>
      </c>
      <c r="I144" s="13">
        <f t="shared" si="91"/>
        <v>0</v>
      </c>
      <c r="J144" s="13">
        <f t="shared" si="89"/>
        <v>0</v>
      </c>
      <c r="K144" s="13">
        <f t="shared" si="89"/>
        <v>0</v>
      </c>
      <c r="L144" s="82">
        <f t="shared" si="89"/>
        <v>614000</v>
      </c>
      <c r="M144" s="13">
        <f t="shared" si="89"/>
        <v>200000</v>
      </c>
      <c r="N144" s="37"/>
    </row>
    <row r="145" spans="1:14" x14ac:dyDescent="0.2">
      <c r="A145" s="157"/>
      <c r="B145" s="157"/>
      <c r="C145" s="5" t="s">
        <v>26</v>
      </c>
      <c r="D145" s="13">
        <f t="shared" ref="D145:M146" si="92">SUM(D75+D50)</f>
        <v>1137787</v>
      </c>
      <c r="E145" s="13">
        <f t="shared" si="92"/>
        <v>-345199</v>
      </c>
      <c r="F145" s="13">
        <f t="shared" si="92"/>
        <v>0</v>
      </c>
      <c r="G145" s="13">
        <f t="shared" ref="G145:I145" si="93">SUM(G75+G50)</f>
        <v>3275475</v>
      </c>
      <c r="H145" s="13">
        <f t="shared" si="93"/>
        <v>0</v>
      </c>
      <c r="I145" s="13">
        <f t="shared" si="93"/>
        <v>0</v>
      </c>
      <c r="J145" s="13">
        <f t="shared" si="92"/>
        <v>0</v>
      </c>
      <c r="K145" s="13">
        <f t="shared" si="92"/>
        <v>0</v>
      </c>
      <c r="L145" s="82">
        <f>SUM(L75+L50+L97)</f>
        <v>4068063</v>
      </c>
      <c r="M145" s="82">
        <f>SUM(M75+M50+M97)</f>
        <v>237197</v>
      </c>
      <c r="N145" s="37"/>
    </row>
    <row r="146" spans="1:14" x14ac:dyDescent="0.2">
      <c r="A146" s="157"/>
      <c r="B146" s="157"/>
      <c r="C146" s="6" t="s">
        <v>41</v>
      </c>
      <c r="D146" s="13">
        <f t="shared" si="92"/>
        <v>75000</v>
      </c>
      <c r="E146" s="13">
        <f t="shared" si="92"/>
        <v>0</v>
      </c>
      <c r="F146" s="13">
        <f t="shared" si="92"/>
        <v>0</v>
      </c>
      <c r="G146" s="13">
        <f t="shared" ref="G146:I146" si="94">SUM(G76+G51)</f>
        <v>0</v>
      </c>
      <c r="H146" s="13">
        <f t="shared" si="94"/>
        <v>0</v>
      </c>
      <c r="I146" s="13">
        <f t="shared" si="94"/>
        <v>0</v>
      </c>
      <c r="J146" s="13">
        <f t="shared" si="92"/>
        <v>0</v>
      </c>
      <c r="K146" s="13">
        <f t="shared" si="92"/>
        <v>0</v>
      </c>
      <c r="L146" s="82">
        <f t="shared" si="92"/>
        <v>75000</v>
      </c>
      <c r="M146" s="13">
        <f t="shared" si="92"/>
        <v>0</v>
      </c>
      <c r="N146" s="37"/>
    </row>
    <row r="147" spans="1:14" x14ac:dyDescent="0.2">
      <c r="A147" s="157"/>
      <c r="B147" s="157"/>
      <c r="C147" s="6" t="s">
        <v>64</v>
      </c>
      <c r="D147" s="13">
        <f t="shared" ref="D147:M147" si="95">SUM(D52)</f>
        <v>0</v>
      </c>
      <c r="E147" s="13">
        <f t="shared" si="95"/>
        <v>0</v>
      </c>
      <c r="F147" s="13">
        <f t="shared" si="95"/>
        <v>0</v>
      </c>
      <c r="G147" s="13">
        <f t="shared" ref="G147:I147" si="96">SUM(G52)</f>
        <v>0</v>
      </c>
      <c r="H147" s="13">
        <f t="shared" si="96"/>
        <v>0</v>
      </c>
      <c r="I147" s="13">
        <f t="shared" si="96"/>
        <v>0</v>
      </c>
      <c r="J147" s="13">
        <f t="shared" si="95"/>
        <v>0</v>
      </c>
      <c r="K147" s="13">
        <f t="shared" si="95"/>
        <v>0</v>
      </c>
      <c r="L147" s="82">
        <f t="shared" si="95"/>
        <v>0</v>
      </c>
      <c r="M147" s="13">
        <f t="shared" si="95"/>
        <v>0</v>
      </c>
      <c r="N147" s="37"/>
    </row>
    <row r="148" spans="1:14" x14ac:dyDescent="0.2">
      <c r="A148" s="157"/>
      <c r="B148" s="157"/>
      <c r="C148" s="5" t="s">
        <v>27</v>
      </c>
      <c r="D148" s="13">
        <f>SUM(D98+D77+D53)</f>
        <v>3536373</v>
      </c>
      <c r="E148" s="13">
        <f>SUM(E98+E77+E53)</f>
        <v>0</v>
      </c>
      <c r="F148" s="13">
        <f t="shared" ref="F148:K148" si="97">SUM(F98+F77+F53)</f>
        <v>0</v>
      </c>
      <c r="G148" s="13">
        <f t="shared" ref="G148:I148" si="98">SUM(G98+G77+G53)</f>
        <v>884378</v>
      </c>
      <c r="H148" s="13">
        <f t="shared" si="98"/>
        <v>0</v>
      </c>
      <c r="I148" s="13">
        <f t="shared" si="98"/>
        <v>0</v>
      </c>
      <c r="J148" s="13">
        <f t="shared" si="97"/>
        <v>0</v>
      </c>
      <c r="K148" s="13">
        <f t="shared" si="97"/>
        <v>0</v>
      </c>
      <c r="L148" s="82">
        <f>SUM(L98+L77+L53)</f>
        <v>4420751</v>
      </c>
      <c r="M148" s="13">
        <f>SUM(M98+M77+M53)</f>
        <v>789126</v>
      </c>
      <c r="N148" s="37"/>
    </row>
    <row r="149" spans="1:14" x14ac:dyDescent="0.2">
      <c r="A149" s="157"/>
      <c r="B149" s="157"/>
      <c r="C149" s="6" t="s">
        <v>44</v>
      </c>
      <c r="D149" s="13">
        <f t="shared" ref="D149:M149" si="99">SUM(D54)</f>
        <v>0</v>
      </c>
      <c r="E149" s="13">
        <f t="shared" si="99"/>
        <v>0</v>
      </c>
      <c r="F149" s="13">
        <f t="shared" si="99"/>
        <v>0</v>
      </c>
      <c r="G149" s="13">
        <f t="shared" ref="G149:I149" si="100">SUM(G54)</f>
        <v>0</v>
      </c>
      <c r="H149" s="13">
        <f t="shared" si="100"/>
        <v>0</v>
      </c>
      <c r="I149" s="13">
        <f t="shared" si="100"/>
        <v>0</v>
      </c>
      <c r="J149" s="13">
        <f t="shared" si="99"/>
        <v>0</v>
      </c>
      <c r="K149" s="13">
        <f t="shared" si="99"/>
        <v>0</v>
      </c>
      <c r="L149" s="13">
        <f t="shared" si="99"/>
        <v>0</v>
      </c>
      <c r="M149" s="13">
        <f t="shared" si="99"/>
        <v>0</v>
      </c>
      <c r="N149" s="37"/>
    </row>
    <row r="150" spans="1:14" x14ac:dyDescent="0.2">
      <c r="A150" s="157"/>
      <c r="B150" s="157"/>
      <c r="C150" s="14" t="s">
        <v>28</v>
      </c>
      <c r="D150" s="13">
        <f t="shared" ref="D150:M150" si="101">SUM(D55,D78)</f>
        <v>26400</v>
      </c>
      <c r="E150" s="13">
        <f t="shared" si="101"/>
        <v>199</v>
      </c>
      <c r="F150" s="13">
        <f t="shared" si="101"/>
        <v>0</v>
      </c>
      <c r="G150" s="13">
        <f t="shared" ref="G150:I150" si="102">SUM(G55,G78)</f>
        <v>0</v>
      </c>
      <c r="H150" s="13">
        <f t="shared" si="102"/>
        <v>0</v>
      </c>
      <c r="I150" s="13">
        <f t="shared" si="102"/>
        <v>0</v>
      </c>
      <c r="J150" s="13">
        <f t="shared" si="101"/>
        <v>0</v>
      </c>
      <c r="K150" s="13">
        <f t="shared" si="101"/>
        <v>0</v>
      </c>
      <c r="L150" s="13">
        <f t="shared" si="101"/>
        <v>26599</v>
      </c>
      <c r="M150" s="13">
        <f t="shared" si="101"/>
        <v>13400</v>
      </c>
      <c r="N150" s="37"/>
    </row>
    <row r="151" spans="1:14" x14ac:dyDescent="0.2">
      <c r="A151" s="157"/>
      <c r="B151" s="157"/>
      <c r="C151" s="42" t="s">
        <v>52</v>
      </c>
      <c r="D151" s="43">
        <f>SUM(D56+D79+D99)</f>
        <v>20297150</v>
      </c>
      <c r="E151" s="43">
        <f>SUM(E56+E79+E99)</f>
        <v>0</v>
      </c>
      <c r="F151" s="43">
        <f t="shared" ref="F151:L151" si="103">SUM(F56+F79+F99)</f>
        <v>0</v>
      </c>
      <c r="G151" s="43">
        <f t="shared" ref="G151:I151" si="104">SUM(G56+G79+G99)</f>
        <v>4159853</v>
      </c>
      <c r="H151" s="43">
        <f t="shared" si="104"/>
        <v>0</v>
      </c>
      <c r="I151" s="43">
        <f t="shared" si="104"/>
        <v>0</v>
      </c>
      <c r="J151" s="43">
        <f t="shared" si="103"/>
        <v>0</v>
      </c>
      <c r="K151" s="43">
        <f t="shared" si="103"/>
        <v>0</v>
      </c>
      <c r="L151" s="43">
        <f t="shared" si="103"/>
        <v>24457003</v>
      </c>
      <c r="M151" s="43">
        <f>SUM(M56+M79+M99)</f>
        <v>5138764</v>
      </c>
      <c r="N151" s="37"/>
    </row>
    <row r="152" spans="1:14" x14ac:dyDescent="0.2">
      <c r="A152" s="157"/>
      <c r="B152" s="157"/>
      <c r="C152" s="34" t="s">
        <v>47</v>
      </c>
      <c r="D152" s="13">
        <f>SUM(D57)</f>
        <v>86808</v>
      </c>
      <c r="E152" s="13">
        <f>SUM(E57)</f>
        <v>0</v>
      </c>
      <c r="F152" s="13">
        <f t="shared" ref="F152:K152" si="105">SUM(F57)</f>
        <v>0</v>
      </c>
      <c r="G152" s="13">
        <f t="shared" ref="G152:I152" si="106">SUM(G57)</f>
        <v>0</v>
      </c>
      <c r="H152" s="13">
        <f t="shared" si="106"/>
        <v>0</v>
      </c>
      <c r="I152" s="13">
        <f t="shared" si="106"/>
        <v>0</v>
      </c>
      <c r="J152" s="13">
        <f t="shared" si="105"/>
        <v>0</v>
      </c>
      <c r="K152" s="13">
        <f t="shared" si="105"/>
        <v>0</v>
      </c>
      <c r="L152" s="13">
        <f>SUM(L57)</f>
        <v>86808</v>
      </c>
      <c r="M152" s="13">
        <f>SUM(M57)</f>
        <v>0</v>
      </c>
      <c r="N152" s="37"/>
    </row>
    <row r="153" spans="1:14" x14ac:dyDescent="0.2">
      <c r="A153" s="157"/>
      <c r="B153" s="157"/>
      <c r="C153" s="14" t="s">
        <v>48</v>
      </c>
      <c r="D153" s="13">
        <f>SUM(D82+D58)</f>
        <v>23438</v>
      </c>
      <c r="E153" s="13">
        <f>SUM(E82+E58)</f>
        <v>0</v>
      </c>
      <c r="F153" s="13">
        <f t="shared" ref="F153:K153" si="107">SUM(F82+F58)</f>
        <v>0</v>
      </c>
      <c r="G153" s="13">
        <f t="shared" ref="G153:I153" si="108">SUM(G82+G58)</f>
        <v>0</v>
      </c>
      <c r="H153" s="13">
        <f t="shared" si="108"/>
        <v>0</v>
      </c>
      <c r="I153" s="13">
        <f t="shared" si="108"/>
        <v>0</v>
      </c>
      <c r="J153" s="13">
        <f t="shared" si="107"/>
        <v>0</v>
      </c>
      <c r="K153" s="13">
        <f t="shared" si="107"/>
        <v>0</v>
      </c>
      <c r="L153" s="13">
        <f>SUM(L82+L58)</f>
        <v>23438</v>
      </c>
      <c r="M153" s="13">
        <f>SUM(M82+M58)</f>
        <v>0</v>
      </c>
      <c r="N153" s="37"/>
    </row>
    <row r="154" spans="1:14" x14ac:dyDescent="0.2">
      <c r="A154" s="157"/>
      <c r="B154" s="157"/>
      <c r="C154" s="42" t="s">
        <v>56</v>
      </c>
      <c r="D154" s="45">
        <f>SUM(D59)</f>
        <v>110246</v>
      </c>
      <c r="E154" s="45">
        <f>SUM(E59)</f>
        <v>0</v>
      </c>
      <c r="F154" s="45">
        <f t="shared" ref="F154:M154" si="109">SUM(F59)</f>
        <v>0</v>
      </c>
      <c r="G154" s="45">
        <f t="shared" ref="G154:I154" si="110">SUM(G59)</f>
        <v>0</v>
      </c>
      <c r="H154" s="45">
        <f t="shared" si="110"/>
        <v>0</v>
      </c>
      <c r="I154" s="45">
        <f t="shared" si="110"/>
        <v>0</v>
      </c>
      <c r="J154" s="45">
        <f t="shared" si="109"/>
        <v>0</v>
      </c>
      <c r="K154" s="45">
        <f t="shared" si="109"/>
        <v>0</v>
      </c>
      <c r="L154" s="45">
        <f t="shared" si="109"/>
        <v>110246</v>
      </c>
      <c r="M154" s="45">
        <f t="shared" si="109"/>
        <v>0</v>
      </c>
    </row>
    <row r="155" spans="1:14" x14ac:dyDescent="0.2">
      <c r="A155" s="157"/>
      <c r="B155" s="157"/>
      <c r="C155" s="34" t="s">
        <v>50</v>
      </c>
      <c r="D155" s="39">
        <f t="shared" ref="D155:M157" si="111">SUM(D84)</f>
        <v>0</v>
      </c>
      <c r="E155" s="39">
        <f t="shared" si="111"/>
        <v>0</v>
      </c>
      <c r="F155" s="39">
        <f t="shared" si="111"/>
        <v>0</v>
      </c>
      <c r="G155" s="39">
        <f t="shared" ref="G155:I155" si="112">SUM(G84)</f>
        <v>0</v>
      </c>
      <c r="H155" s="39">
        <f t="shared" si="112"/>
        <v>0</v>
      </c>
      <c r="I155" s="39">
        <f t="shared" si="112"/>
        <v>0</v>
      </c>
      <c r="J155" s="39">
        <f t="shared" si="111"/>
        <v>0</v>
      </c>
      <c r="K155" s="39">
        <f t="shared" si="111"/>
        <v>0</v>
      </c>
      <c r="L155" s="39">
        <f t="shared" si="111"/>
        <v>0</v>
      </c>
      <c r="M155" s="39">
        <f t="shared" si="111"/>
        <v>0</v>
      </c>
    </row>
    <row r="156" spans="1:14" x14ac:dyDescent="0.2">
      <c r="A156" s="157"/>
      <c r="B156" s="157"/>
      <c r="C156" s="34" t="s">
        <v>51</v>
      </c>
      <c r="D156" s="39">
        <f t="shared" si="111"/>
        <v>0</v>
      </c>
      <c r="E156" s="39">
        <f t="shared" si="111"/>
        <v>0</v>
      </c>
      <c r="F156" s="39">
        <f t="shared" si="111"/>
        <v>0</v>
      </c>
      <c r="G156" s="39">
        <f t="shared" ref="G156:I156" si="113">SUM(G85)</f>
        <v>0</v>
      </c>
      <c r="H156" s="39">
        <f t="shared" si="113"/>
        <v>0</v>
      </c>
      <c r="I156" s="39">
        <f t="shared" si="113"/>
        <v>0</v>
      </c>
      <c r="J156" s="39">
        <f t="shared" si="111"/>
        <v>0</v>
      </c>
      <c r="K156" s="39">
        <f t="shared" si="111"/>
        <v>0</v>
      </c>
      <c r="L156" s="39">
        <f t="shared" si="111"/>
        <v>0</v>
      </c>
      <c r="M156" s="39">
        <f t="shared" si="111"/>
        <v>0</v>
      </c>
    </row>
    <row r="157" spans="1:14" x14ac:dyDescent="0.2">
      <c r="A157" s="157"/>
      <c r="B157" s="157"/>
      <c r="C157" s="42" t="s">
        <v>57</v>
      </c>
      <c r="D157" s="45">
        <f t="shared" si="111"/>
        <v>0</v>
      </c>
      <c r="E157" s="45">
        <f t="shared" si="111"/>
        <v>0</v>
      </c>
      <c r="F157" s="45">
        <f t="shared" si="111"/>
        <v>0</v>
      </c>
      <c r="G157" s="45">
        <f t="shared" ref="G157:I157" si="114">SUM(G86)</f>
        <v>0</v>
      </c>
      <c r="H157" s="45">
        <f t="shared" si="114"/>
        <v>0</v>
      </c>
      <c r="I157" s="45">
        <f t="shared" si="114"/>
        <v>0</v>
      </c>
      <c r="J157" s="45">
        <f t="shared" si="111"/>
        <v>0</v>
      </c>
      <c r="K157" s="45">
        <f t="shared" si="111"/>
        <v>0</v>
      </c>
      <c r="L157" s="45">
        <f t="shared" si="111"/>
        <v>0</v>
      </c>
      <c r="M157" s="45">
        <f t="shared" si="111"/>
        <v>0</v>
      </c>
    </row>
    <row r="158" spans="1:14" x14ac:dyDescent="0.2">
      <c r="A158" s="157"/>
      <c r="B158" s="157"/>
      <c r="C158" s="46" t="s">
        <v>65</v>
      </c>
      <c r="D158" s="47">
        <f>SUM(D126:D133,D136:D150,D152:D153,D155:D156,D135)</f>
        <v>98522483</v>
      </c>
      <c r="E158" s="47">
        <f t="shared" ref="E158:M158" si="115">SUM(E126:E133,E136:E150,E152:E153,E155:E156,E135)</f>
        <v>0</v>
      </c>
      <c r="F158" s="47">
        <f t="shared" si="115"/>
        <v>301043</v>
      </c>
      <c r="G158" s="47">
        <f t="shared" ref="G158:I158" si="116">SUM(G126:G133,G136:G150,G152:G153,G155:G156,G135)</f>
        <v>4359853</v>
      </c>
      <c r="H158" s="47">
        <f t="shared" si="116"/>
        <v>0</v>
      </c>
      <c r="I158" s="47">
        <f t="shared" si="116"/>
        <v>0</v>
      </c>
      <c r="J158" s="47">
        <f t="shared" si="115"/>
        <v>0</v>
      </c>
      <c r="K158" s="47">
        <f t="shared" si="115"/>
        <v>0</v>
      </c>
      <c r="L158" s="47">
        <f t="shared" si="115"/>
        <v>103183379</v>
      </c>
      <c r="M158" s="47">
        <f t="shared" si="115"/>
        <v>37465747</v>
      </c>
    </row>
    <row r="159" spans="1:14" x14ac:dyDescent="0.2">
      <c r="C159" s="38"/>
      <c r="D159" s="1"/>
      <c r="E159" s="1"/>
      <c r="F159" s="1"/>
      <c r="G159" s="1"/>
      <c r="H159" s="1"/>
      <c r="I159" s="1"/>
      <c r="J159" s="7"/>
      <c r="K159" s="7"/>
      <c r="L159" s="1"/>
      <c r="M159" s="1"/>
    </row>
    <row r="160" spans="1:14" x14ac:dyDescent="0.2">
      <c r="C160" s="38"/>
      <c r="D160" s="1"/>
      <c r="E160" s="1"/>
      <c r="F160" s="1"/>
      <c r="G160" s="1"/>
      <c r="H160" s="1"/>
      <c r="I160" s="1"/>
      <c r="J160" s="7"/>
      <c r="K160" s="7"/>
      <c r="L160" s="1"/>
      <c r="M160" s="1"/>
    </row>
    <row r="162" spans="1:6" x14ac:dyDescent="0.2">
      <c r="A162" s="98" t="s">
        <v>74</v>
      </c>
      <c r="B162" s="98"/>
      <c r="C162" s="98"/>
      <c r="D162" s="98"/>
      <c r="E162" s="98"/>
      <c r="F162" s="98"/>
    </row>
    <row r="163" spans="1:6" x14ac:dyDescent="0.2">
      <c r="A163" s="99"/>
      <c r="B163" s="99"/>
      <c r="C163" s="99"/>
      <c r="D163" s="100"/>
      <c r="E163" s="100"/>
      <c r="F163" s="101"/>
    </row>
    <row r="164" spans="1:6" x14ac:dyDescent="0.2">
      <c r="A164" s="98" t="s">
        <v>75</v>
      </c>
      <c r="B164" s="98"/>
      <c r="C164" s="98"/>
      <c r="D164" s="98"/>
      <c r="E164" s="102"/>
      <c r="F164" s="101">
        <f>F7</f>
        <v>301043</v>
      </c>
    </row>
    <row r="165" spans="1:6" x14ac:dyDescent="0.2">
      <c r="A165" s="98" t="s">
        <v>76</v>
      </c>
      <c r="B165" s="98"/>
      <c r="C165" s="98"/>
      <c r="D165" s="98"/>
      <c r="E165" s="102"/>
      <c r="F165" s="101">
        <f>G7</f>
        <v>4359853</v>
      </c>
    </row>
    <row r="166" spans="1:6" x14ac:dyDescent="0.2">
      <c r="A166" s="98" t="s">
        <v>77</v>
      </c>
      <c r="B166" s="98"/>
      <c r="C166" s="98"/>
      <c r="D166" s="98"/>
      <c r="E166" s="102"/>
      <c r="F166" s="101">
        <v>0</v>
      </c>
    </row>
    <row r="167" spans="1:6" x14ac:dyDescent="0.2">
      <c r="A167" s="130" t="s">
        <v>78</v>
      </c>
      <c r="B167" s="130"/>
      <c r="C167" s="130"/>
      <c r="D167" s="130"/>
      <c r="E167" s="102"/>
      <c r="F167" s="101">
        <v>0</v>
      </c>
    </row>
    <row r="168" spans="1:6" x14ac:dyDescent="0.2">
      <c r="A168" s="130" t="s">
        <v>79</v>
      </c>
      <c r="B168" s="130"/>
      <c r="C168" s="130"/>
      <c r="D168" s="130"/>
      <c r="E168" s="102"/>
      <c r="F168" s="101">
        <v>0</v>
      </c>
    </row>
    <row r="169" spans="1:6" x14ac:dyDescent="0.2">
      <c r="A169" s="98" t="s">
        <v>80</v>
      </c>
      <c r="B169" s="98"/>
      <c r="C169" s="98"/>
      <c r="D169" s="98"/>
      <c r="E169" s="102"/>
      <c r="F169" s="101">
        <v>0</v>
      </c>
    </row>
    <row r="170" spans="1:6" x14ac:dyDescent="0.2">
      <c r="A170" s="102" t="s">
        <v>81</v>
      </c>
      <c r="B170" s="102"/>
      <c r="C170" s="102"/>
      <c r="D170" s="102"/>
      <c r="E170" s="102"/>
      <c r="F170" s="101">
        <v>0</v>
      </c>
    </row>
    <row r="171" spans="1:6" x14ac:dyDescent="0.2">
      <c r="A171" s="130" t="s">
        <v>82</v>
      </c>
      <c r="B171" s="130"/>
      <c r="C171" s="130"/>
      <c r="D171" s="130"/>
      <c r="E171" s="102"/>
      <c r="F171" s="101">
        <v>0</v>
      </c>
    </row>
    <row r="172" spans="1:6" x14ac:dyDescent="0.2">
      <c r="A172" s="103" t="s">
        <v>83</v>
      </c>
      <c r="B172" s="103"/>
      <c r="C172" s="103"/>
      <c r="D172" s="103"/>
      <c r="E172" s="103"/>
      <c r="F172" s="104">
        <v>0</v>
      </c>
    </row>
    <row r="173" spans="1:6" x14ac:dyDescent="0.2">
      <c r="A173" s="130" t="s">
        <v>84</v>
      </c>
      <c r="B173" s="130"/>
      <c r="C173" s="130"/>
      <c r="D173" s="130"/>
      <c r="E173" s="102"/>
      <c r="F173" s="101">
        <f>SUM(F164:F172)</f>
        <v>4660896</v>
      </c>
    </row>
    <row r="174" spans="1:6" x14ac:dyDescent="0.2">
      <c r="A174" s="129"/>
      <c r="B174" s="129"/>
      <c r="C174" s="129"/>
      <c r="D174" s="129"/>
      <c r="E174" s="129"/>
      <c r="F174" s="129"/>
    </row>
    <row r="175" spans="1:6" x14ac:dyDescent="0.2">
      <c r="A175" s="129"/>
      <c r="B175" s="129"/>
      <c r="C175" s="129"/>
      <c r="D175" s="129"/>
      <c r="E175" s="129"/>
      <c r="F175" s="129"/>
    </row>
    <row r="176" spans="1:6" x14ac:dyDescent="0.2">
      <c r="A176" s="129"/>
      <c r="B176" s="129"/>
      <c r="C176" s="129"/>
      <c r="D176" s="129"/>
      <c r="E176" s="129"/>
      <c r="F176" s="129"/>
    </row>
    <row r="177" spans="1:6" x14ac:dyDescent="0.2">
      <c r="A177" s="130" t="s">
        <v>85</v>
      </c>
      <c r="B177" s="130"/>
      <c r="C177" s="130"/>
      <c r="D177" s="130"/>
      <c r="E177" s="130"/>
      <c r="F177" s="130"/>
    </row>
    <row r="178" spans="1:6" x14ac:dyDescent="0.2">
      <c r="A178" s="129"/>
      <c r="B178" s="129"/>
      <c r="C178" s="129"/>
      <c r="D178" s="129"/>
      <c r="E178" s="129"/>
      <c r="F178" s="129"/>
    </row>
    <row r="179" spans="1:6" x14ac:dyDescent="0.2">
      <c r="A179" s="130" t="s">
        <v>86</v>
      </c>
      <c r="B179" s="130"/>
      <c r="C179" s="130"/>
      <c r="D179" s="130"/>
      <c r="E179" s="102"/>
      <c r="F179" s="101">
        <v>0</v>
      </c>
    </row>
    <row r="180" spans="1:6" x14ac:dyDescent="0.2">
      <c r="A180" s="102" t="s">
        <v>87</v>
      </c>
      <c r="B180" s="102"/>
      <c r="C180" s="102"/>
      <c r="D180" s="102"/>
      <c r="E180" s="102"/>
      <c r="F180" s="101">
        <v>0</v>
      </c>
    </row>
    <row r="181" spans="1:6" x14ac:dyDescent="0.2">
      <c r="A181" s="130" t="s">
        <v>88</v>
      </c>
      <c r="B181" s="130"/>
      <c r="C181" s="130"/>
      <c r="D181" s="130"/>
      <c r="E181" s="102"/>
      <c r="F181" s="101">
        <f>F104+G65+G40</f>
        <v>417575</v>
      </c>
    </row>
    <row r="182" spans="1:6" x14ac:dyDescent="0.2">
      <c r="A182" s="130" t="s">
        <v>89</v>
      </c>
      <c r="B182" s="130"/>
      <c r="C182" s="130"/>
      <c r="D182" s="130"/>
      <c r="E182" s="102"/>
      <c r="F182" s="101">
        <f>F105+G66+G41</f>
        <v>83468</v>
      </c>
    </row>
    <row r="183" spans="1:6" x14ac:dyDescent="0.2">
      <c r="A183" s="130" t="s">
        <v>90</v>
      </c>
      <c r="B183" s="130"/>
      <c r="C183" s="130"/>
      <c r="D183" s="130"/>
      <c r="E183" s="102"/>
      <c r="F183" s="105">
        <f>G56</f>
        <v>4159853</v>
      </c>
    </row>
    <row r="184" spans="1:6" x14ac:dyDescent="0.2">
      <c r="A184" s="102" t="s">
        <v>91</v>
      </c>
      <c r="B184" s="102"/>
      <c r="C184" s="102"/>
      <c r="D184" s="102"/>
      <c r="E184" s="102"/>
      <c r="F184" s="101">
        <v>0</v>
      </c>
    </row>
    <row r="185" spans="1:6" x14ac:dyDescent="0.2">
      <c r="A185" s="102" t="s">
        <v>92</v>
      </c>
      <c r="B185" s="102"/>
      <c r="C185" s="102"/>
      <c r="D185" s="102"/>
      <c r="E185" s="102"/>
      <c r="F185" s="101">
        <v>0</v>
      </c>
    </row>
    <row r="186" spans="1:6" x14ac:dyDescent="0.2">
      <c r="A186" s="106" t="s">
        <v>93</v>
      </c>
      <c r="B186" s="106"/>
      <c r="C186" s="106"/>
      <c r="D186" s="107"/>
      <c r="E186" s="107"/>
      <c r="F186" s="108">
        <v>0</v>
      </c>
    </row>
    <row r="187" spans="1:6" x14ac:dyDescent="0.2">
      <c r="A187" s="128" t="s">
        <v>84</v>
      </c>
      <c r="B187" s="128"/>
      <c r="C187" s="128"/>
      <c r="D187" s="128"/>
      <c r="E187" s="102"/>
      <c r="F187" s="101">
        <f>SUM(F179:F186)</f>
        <v>4660896</v>
      </c>
    </row>
    <row r="188" spans="1:6" x14ac:dyDescent="0.2">
      <c r="A188" s="102"/>
      <c r="B188" s="98"/>
      <c r="C188" s="109"/>
      <c r="D188" s="100"/>
      <c r="E188" s="100"/>
      <c r="F188" s="101"/>
    </row>
    <row r="189" spans="1:6" x14ac:dyDescent="0.2">
      <c r="A189" s="130" t="s">
        <v>94</v>
      </c>
      <c r="B189" s="130"/>
      <c r="C189" s="130"/>
      <c r="D189" s="130"/>
      <c r="E189" s="130"/>
      <c r="F189" s="130"/>
    </row>
    <row r="190" spans="1:6" x14ac:dyDescent="0.2">
      <c r="A190" s="99"/>
      <c r="B190" s="99"/>
      <c r="C190" s="99"/>
      <c r="D190" s="100"/>
      <c r="E190" s="100"/>
      <c r="F190" s="101"/>
    </row>
    <row r="191" spans="1:6" x14ac:dyDescent="0.2">
      <c r="A191" s="98" t="s">
        <v>95</v>
      </c>
      <c r="B191" s="98"/>
      <c r="C191" s="98"/>
      <c r="D191" s="98"/>
      <c r="E191" s="102"/>
      <c r="F191" s="101">
        <v>0</v>
      </c>
    </row>
    <row r="192" spans="1:6" x14ac:dyDescent="0.2">
      <c r="A192" s="130" t="s">
        <v>76</v>
      </c>
      <c r="B192" s="130"/>
      <c r="C192" s="130"/>
      <c r="D192" s="130"/>
      <c r="E192" s="102"/>
      <c r="F192" s="101">
        <v>0</v>
      </c>
    </row>
    <row r="193" spans="1:6" x14ac:dyDescent="0.2">
      <c r="A193" s="98" t="s">
        <v>77</v>
      </c>
      <c r="B193" s="102"/>
      <c r="C193" s="102"/>
      <c r="D193" s="102"/>
      <c r="E193" s="102"/>
      <c r="F193" s="101">
        <v>0</v>
      </c>
    </row>
    <row r="194" spans="1:6" x14ac:dyDescent="0.2">
      <c r="A194" s="130" t="s">
        <v>96</v>
      </c>
      <c r="B194" s="130"/>
      <c r="C194" s="130"/>
      <c r="D194" s="130"/>
      <c r="E194" s="102"/>
      <c r="F194" s="101">
        <v>0</v>
      </c>
    </row>
    <row r="195" spans="1:6" x14ac:dyDescent="0.2">
      <c r="A195" s="130" t="s">
        <v>97</v>
      </c>
      <c r="B195" s="130"/>
      <c r="C195" s="130"/>
      <c r="D195" s="130"/>
      <c r="E195" s="102"/>
      <c r="F195" s="101">
        <v>0</v>
      </c>
    </row>
    <row r="196" spans="1:6" x14ac:dyDescent="0.2">
      <c r="A196" s="98" t="s">
        <v>98</v>
      </c>
      <c r="B196" s="98"/>
      <c r="C196" s="98"/>
      <c r="D196" s="98"/>
      <c r="E196" s="102"/>
      <c r="F196" s="101">
        <v>0</v>
      </c>
    </row>
    <row r="197" spans="1:6" x14ac:dyDescent="0.2">
      <c r="A197" s="102" t="s">
        <v>81</v>
      </c>
      <c r="B197" s="102"/>
      <c r="C197" s="102"/>
      <c r="D197" s="102"/>
      <c r="E197" s="102"/>
      <c r="F197" s="101">
        <v>0</v>
      </c>
    </row>
    <row r="198" spans="1:6" x14ac:dyDescent="0.2">
      <c r="A198" s="131" t="s">
        <v>82</v>
      </c>
      <c r="B198" s="131"/>
      <c r="C198" s="131"/>
      <c r="D198" s="131"/>
      <c r="E198" s="103"/>
      <c r="F198" s="104">
        <f>E21+E15</f>
        <v>0</v>
      </c>
    </row>
    <row r="199" spans="1:6" x14ac:dyDescent="0.2">
      <c r="A199" s="128" t="s">
        <v>84</v>
      </c>
      <c r="B199" s="128"/>
      <c r="C199" s="128"/>
      <c r="D199" s="128"/>
      <c r="E199" s="102"/>
      <c r="F199" s="101">
        <f>SUM(F191:F198)</f>
        <v>0</v>
      </c>
    </row>
    <row r="200" spans="1:6" x14ac:dyDescent="0.2">
      <c r="A200" s="129"/>
      <c r="B200" s="129"/>
      <c r="C200" s="129"/>
      <c r="D200" s="129"/>
      <c r="E200" s="129"/>
      <c r="F200" s="129"/>
    </row>
    <row r="201" spans="1:6" x14ac:dyDescent="0.2">
      <c r="A201" s="129"/>
      <c r="B201" s="129"/>
      <c r="C201" s="129"/>
      <c r="D201" s="129"/>
      <c r="E201" s="129"/>
      <c r="F201" s="129"/>
    </row>
    <row r="202" spans="1:6" x14ac:dyDescent="0.2">
      <c r="A202" s="129"/>
      <c r="B202" s="129"/>
      <c r="C202" s="129"/>
      <c r="D202" s="129"/>
      <c r="E202" s="129"/>
      <c r="F202" s="129"/>
    </row>
    <row r="203" spans="1:6" x14ac:dyDescent="0.2">
      <c r="A203" s="130" t="s">
        <v>99</v>
      </c>
      <c r="B203" s="130"/>
      <c r="C203" s="130"/>
      <c r="D203" s="130"/>
      <c r="E203" s="130"/>
      <c r="F203" s="130"/>
    </row>
    <row r="204" spans="1:6" x14ac:dyDescent="0.2">
      <c r="A204" s="129"/>
      <c r="B204" s="129"/>
      <c r="C204" s="129"/>
      <c r="D204" s="129"/>
      <c r="E204" s="129"/>
      <c r="F204" s="129"/>
    </row>
    <row r="205" spans="1:6" x14ac:dyDescent="0.2">
      <c r="A205" s="130" t="s">
        <v>86</v>
      </c>
      <c r="B205" s="130"/>
      <c r="C205" s="130"/>
      <c r="D205" s="130"/>
      <c r="E205" s="102"/>
      <c r="F205" s="101">
        <v>0</v>
      </c>
    </row>
    <row r="206" spans="1:6" x14ac:dyDescent="0.2">
      <c r="A206" s="102" t="s">
        <v>87</v>
      </c>
      <c r="B206" s="102"/>
      <c r="C206" s="102"/>
      <c r="D206" s="102"/>
      <c r="E206" s="102"/>
      <c r="F206" s="101">
        <v>0</v>
      </c>
    </row>
    <row r="207" spans="1:6" x14ac:dyDescent="0.2">
      <c r="A207" s="130" t="s">
        <v>88</v>
      </c>
      <c r="B207" s="130"/>
      <c r="C207" s="130"/>
      <c r="D207" s="130"/>
      <c r="E207" s="102"/>
      <c r="F207" s="101">
        <f>E64+E60+E38+E33+E32</f>
        <v>0</v>
      </c>
    </row>
    <row r="208" spans="1:6" x14ac:dyDescent="0.2">
      <c r="A208" s="130" t="s">
        <v>89</v>
      </c>
      <c r="B208" s="130"/>
      <c r="C208" s="130"/>
      <c r="D208" s="130"/>
      <c r="E208" s="102"/>
      <c r="F208" s="101">
        <v>0</v>
      </c>
    </row>
    <row r="209" spans="1:6" x14ac:dyDescent="0.2">
      <c r="A209" s="130" t="s">
        <v>90</v>
      </c>
      <c r="B209" s="130"/>
      <c r="C209" s="130"/>
      <c r="D209" s="130"/>
      <c r="E209" s="102"/>
      <c r="F209" s="101">
        <v>0</v>
      </c>
    </row>
    <row r="210" spans="1:6" x14ac:dyDescent="0.2">
      <c r="A210" s="102" t="s">
        <v>100</v>
      </c>
      <c r="B210" s="102"/>
      <c r="C210" s="102"/>
      <c r="D210" s="102"/>
      <c r="E210" s="102"/>
      <c r="F210" s="101">
        <v>0</v>
      </c>
    </row>
    <row r="211" spans="1:6" x14ac:dyDescent="0.2">
      <c r="A211" s="102" t="s">
        <v>101</v>
      </c>
      <c r="B211" s="102"/>
      <c r="C211" s="102"/>
      <c r="D211" s="102"/>
      <c r="E211" s="102"/>
      <c r="F211" s="101">
        <v>0</v>
      </c>
    </row>
    <row r="212" spans="1:6" x14ac:dyDescent="0.2">
      <c r="A212" s="106" t="s">
        <v>93</v>
      </c>
      <c r="B212" s="106"/>
      <c r="C212" s="106"/>
      <c r="D212" s="107"/>
      <c r="E212" s="107"/>
      <c r="F212" s="108">
        <v>0</v>
      </c>
    </row>
    <row r="213" spans="1:6" x14ac:dyDescent="0.2">
      <c r="A213" s="128" t="s">
        <v>84</v>
      </c>
      <c r="B213" s="128"/>
      <c r="C213" s="128"/>
      <c r="D213" s="128"/>
      <c r="E213" s="102"/>
      <c r="F213" s="101">
        <f>SUM(F205:F212)</f>
        <v>0</v>
      </c>
    </row>
    <row r="214" spans="1:6" x14ac:dyDescent="0.2">
      <c r="A214" s="110"/>
      <c r="B214" s="111"/>
      <c r="C214" s="112"/>
      <c r="D214" s="113"/>
      <c r="E214" s="113"/>
      <c r="F214" s="114"/>
    </row>
    <row r="215" spans="1:6" x14ac:dyDescent="0.2">
      <c r="A215" s="110"/>
      <c r="B215" s="111"/>
      <c r="C215" s="112"/>
      <c r="D215" s="113"/>
      <c r="E215" s="113"/>
      <c r="F215" s="114"/>
    </row>
    <row r="216" spans="1:6" x14ac:dyDescent="0.2">
      <c r="A216" s="127" t="s">
        <v>102</v>
      </c>
      <c r="B216" s="127"/>
      <c r="C216" s="127"/>
      <c r="D216" s="127"/>
      <c r="E216" s="127"/>
      <c r="F216" s="127"/>
    </row>
    <row r="217" spans="1:6" x14ac:dyDescent="0.2">
      <c r="A217" s="126"/>
      <c r="B217" s="126"/>
      <c r="C217" s="126"/>
      <c r="D217" s="126"/>
      <c r="E217" s="126"/>
      <c r="F217" s="126"/>
    </row>
    <row r="218" spans="1:6" x14ac:dyDescent="0.2">
      <c r="A218" s="115"/>
      <c r="B218" s="115"/>
      <c r="C218" s="115"/>
      <c r="D218" s="116"/>
      <c r="E218" s="116"/>
      <c r="F218" s="117"/>
    </row>
    <row r="219" spans="1:6" x14ac:dyDescent="0.2">
      <c r="A219" s="118" t="s">
        <v>103</v>
      </c>
      <c r="B219" s="119"/>
      <c r="C219" s="119"/>
      <c r="D219" s="119"/>
      <c r="E219" s="119"/>
      <c r="F219" s="117">
        <f>SUM(F164,F191)</f>
        <v>301043</v>
      </c>
    </row>
    <row r="220" spans="1:6" x14ac:dyDescent="0.2">
      <c r="A220" s="118" t="s">
        <v>104</v>
      </c>
      <c r="B220" s="119"/>
      <c r="C220" s="119"/>
      <c r="D220" s="119"/>
      <c r="E220" s="118"/>
      <c r="F220" s="117">
        <f>SUM(F165,F192)</f>
        <v>4359853</v>
      </c>
    </row>
    <row r="221" spans="1:6" x14ac:dyDescent="0.2">
      <c r="A221" s="127" t="s">
        <v>105</v>
      </c>
      <c r="B221" s="127"/>
      <c r="C221" s="127"/>
      <c r="D221" s="127"/>
      <c r="E221" s="118"/>
      <c r="F221" s="117">
        <f>SUM(F166,F193)</f>
        <v>0</v>
      </c>
    </row>
    <row r="222" spans="1:6" x14ac:dyDescent="0.2">
      <c r="A222" s="127" t="s">
        <v>106</v>
      </c>
      <c r="B222" s="127"/>
      <c r="C222" s="127"/>
      <c r="D222" s="127"/>
      <c r="E222" s="118"/>
      <c r="F222" s="117">
        <f>F167+F194</f>
        <v>0</v>
      </c>
    </row>
    <row r="223" spans="1:6" x14ac:dyDescent="0.2">
      <c r="A223" s="127" t="s">
        <v>107</v>
      </c>
      <c r="B223" s="127"/>
      <c r="C223" s="127"/>
      <c r="D223" s="127"/>
      <c r="E223" s="118"/>
      <c r="F223" s="117">
        <f>F168+F195</f>
        <v>0</v>
      </c>
    </row>
    <row r="224" spans="1:6" x14ac:dyDescent="0.2">
      <c r="A224" s="119" t="s">
        <v>98</v>
      </c>
      <c r="B224" s="119"/>
      <c r="C224" s="119"/>
      <c r="D224" s="119"/>
      <c r="E224" s="118"/>
      <c r="F224" s="117">
        <f>SUM(F196,F169)</f>
        <v>0</v>
      </c>
    </row>
    <row r="225" spans="1:6" x14ac:dyDescent="0.2">
      <c r="A225" s="118" t="s">
        <v>81</v>
      </c>
      <c r="B225" s="118"/>
      <c r="C225" s="118"/>
      <c r="D225" s="118"/>
      <c r="E225" s="118"/>
      <c r="F225" s="117">
        <f>F197+F170</f>
        <v>0</v>
      </c>
    </row>
    <row r="226" spans="1:6" x14ac:dyDescent="0.2">
      <c r="A226" s="127" t="s">
        <v>82</v>
      </c>
      <c r="B226" s="127"/>
      <c r="C226" s="127"/>
      <c r="D226" s="127"/>
      <c r="E226" s="118"/>
      <c r="F226" s="117">
        <f>F198+F171</f>
        <v>0</v>
      </c>
    </row>
    <row r="227" spans="1:6" x14ac:dyDescent="0.2">
      <c r="A227" s="120" t="s">
        <v>83</v>
      </c>
      <c r="B227" s="120"/>
      <c r="C227" s="120"/>
      <c r="D227" s="120"/>
      <c r="E227" s="120"/>
      <c r="F227" s="121">
        <f>F172</f>
        <v>0</v>
      </c>
    </row>
    <row r="228" spans="1:6" x14ac:dyDescent="0.2">
      <c r="A228" s="127" t="s">
        <v>84</v>
      </c>
      <c r="B228" s="127"/>
      <c r="C228" s="127"/>
      <c r="D228" s="127"/>
      <c r="E228" s="118"/>
      <c r="F228" s="117">
        <f>SUM(F219:F227)</f>
        <v>4660896</v>
      </c>
    </row>
    <row r="229" spans="1:6" x14ac:dyDescent="0.2">
      <c r="A229" s="118"/>
      <c r="B229" s="118"/>
      <c r="C229" s="118"/>
      <c r="D229" s="118"/>
      <c r="E229" s="118"/>
      <c r="F229" s="117"/>
    </row>
    <row r="230" spans="1:6" x14ac:dyDescent="0.2">
      <c r="A230" s="118"/>
      <c r="B230" s="118"/>
      <c r="C230" s="118"/>
      <c r="D230" s="118"/>
      <c r="E230" s="118"/>
      <c r="F230" s="117"/>
    </row>
    <row r="231" spans="1:6" x14ac:dyDescent="0.2">
      <c r="A231" s="126"/>
      <c r="B231" s="126"/>
      <c r="C231" s="126"/>
      <c r="D231" s="126"/>
      <c r="E231" s="126"/>
      <c r="F231" s="126"/>
    </row>
    <row r="232" spans="1:6" x14ac:dyDescent="0.2">
      <c r="A232" s="127" t="s">
        <v>108</v>
      </c>
      <c r="B232" s="127"/>
      <c r="C232" s="127"/>
      <c r="D232" s="127"/>
      <c r="E232" s="127"/>
      <c r="F232" s="127"/>
    </row>
    <row r="233" spans="1:6" x14ac:dyDescent="0.2">
      <c r="A233" s="126"/>
      <c r="B233" s="126"/>
      <c r="C233" s="126"/>
      <c r="D233" s="126"/>
      <c r="E233" s="126"/>
      <c r="F233" s="126"/>
    </row>
    <row r="234" spans="1:6" x14ac:dyDescent="0.2">
      <c r="A234" s="127" t="s">
        <v>86</v>
      </c>
      <c r="B234" s="127"/>
      <c r="C234" s="127"/>
      <c r="D234" s="127"/>
      <c r="E234" s="118"/>
      <c r="F234" s="117">
        <v>0</v>
      </c>
    </row>
    <row r="235" spans="1:6" x14ac:dyDescent="0.2">
      <c r="A235" s="118" t="s">
        <v>87</v>
      </c>
      <c r="B235" s="118"/>
      <c r="C235" s="118"/>
      <c r="D235" s="118"/>
      <c r="E235" s="118"/>
      <c r="F235" s="117">
        <f>F206+F180</f>
        <v>0</v>
      </c>
    </row>
    <row r="236" spans="1:6" x14ac:dyDescent="0.2">
      <c r="A236" s="127" t="s">
        <v>88</v>
      </c>
      <c r="B236" s="127"/>
      <c r="C236" s="127"/>
      <c r="D236" s="127"/>
      <c r="E236" s="118"/>
      <c r="F236" s="117">
        <f>F207+F181</f>
        <v>417575</v>
      </c>
    </row>
    <row r="237" spans="1:6" x14ac:dyDescent="0.2">
      <c r="A237" s="127" t="s">
        <v>89</v>
      </c>
      <c r="B237" s="127"/>
      <c r="C237" s="127"/>
      <c r="D237" s="127"/>
      <c r="E237" s="118"/>
      <c r="F237" s="117">
        <f>F208+F182</f>
        <v>83468</v>
      </c>
    </row>
    <row r="238" spans="1:6" x14ac:dyDescent="0.2">
      <c r="A238" s="127" t="s">
        <v>90</v>
      </c>
      <c r="B238" s="127"/>
      <c r="C238" s="127"/>
      <c r="D238" s="127"/>
      <c r="E238" s="118"/>
      <c r="F238" s="117">
        <f>F209+F183</f>
        <v>4159853</v>
      </c>
    </row>
    <row r="239" spans="1:6" x14ac:dyDescent="0.2">
      <c r="A239" s="118" t="s">
        <v>100</v>
      </c>
      <c r="B239" s="118"/>
      <c r="C239" s="118"/>
      <c r="D239" s="118"/>
      <c r="E239" s="118"/>
      <c r="F239" s="117">
        <f>SUM(F210,F184)</f>
        <v>0</v>
      </c>
    </row>
    <row r="240" spans="1:6" x14ac:dyDescent="0.2">
      <c r="A240" s="118" t="s">
        <v>101</v>
      </c>
      <c r="B240" s="118"/>
      <c r="C240" s="118"/>
      <c r="D240" s="118"/>
      <c r="E240" s="118"/>
      <c r="F240" s="117">
        <f>SUM(F211)</f>
        <v>0</v>
      </c>
    </row>
    <row r="241" spans="1:6" x14ac:dyDescent="0.2">
      <c r="A241" s="122" t="s">
        <v>93</v>
      </c>
      <c r="B241" s="122"/>
      <c r="C241" s="122"/>
      <c r="D241" s="123"/>
      <c r="E241" s="123"/>
      <c r="F241" s="124">
        <f>F212+F186</f>
        <v>0</v>
      </c>
    </row>
    <row r="242" spans="1:6" x14ac:dyDescent="0.2">
      <c r="A242" s="125" t="s">
        <v>84</v>
      </c>
      <c r="B242" s="125"/>
      <c r="C242" s="125"/>
      <c r="D242" s="125"/>
      <c r="E242" s="118"/>
      <c r="F242" s="117">
        <f>SUM(F234:F241)</f>
        <v>4660896</v>
      </c>
    </row>
  </sheetData>
  <mergeCells count="76">
    <mergeCell ref="A100:A101"/>
    <mergeCell ref="A111:B158"/>
    <mergeCell ref="A102:A103"/>
    <mergeCell ref="B102:B103"/>
    <mergeCell ref="A104:A105"/>
    <mergeCell ref="B104:B105"/>
    <mergeCell ref="A106:C106"/>
    <mergeCell ref="A110:M110"/>
    <mergeCell ref="B100:B101"/>
    <mergeCell ref="A28:A31"/>
    <mergeCell ref="B28:B31"/>
    <mergeCell ref="A87:A99"/>
    <mergeCell ref="B87:B99"/>
    <mergeCell ref="A60:A86"/>
    <mergeCell ref="B60:B86"/>
    <mergeCell ref="A32:A59"/>
    <mergeCell ref="B32:B59"/>
    <mergeCell ref="A16:A21"/>
    <mergeCell ref="B16:B21"/>
    <mergeCell ref="A22:A26"/>
    <mergeCell ref="B22:B26"/>
    <mergeCell ref="A27:C27"/>
    <mergeCell ref="A5:A8"/>
    <mergeCell ref="B5:B8"/>
    <mergeCell ref="A9:A15"/>
    <mergeCell ref="A1:N1"/>
    <mergeCell ref="A3:A4"/>
    <mergeCell ref="B3:B4"/>
    <mergeCell ref="C3:C4"/>
    <mergeCell ref="D3:D4"/>
    <mergeCell ref="E3:K3"/>
    <mergeCell ref="L3:L4"/>
    <mergeCell ref="M3:M4"/>
    <mergeCell ref="N3:N4"/>
    <mergeCell ref="B9:B15"/>
    <mergeCell ref="A167:D167"/>
    <mergeCell ref="A168:D168"/>
    <mergeCell ref="A171:D171"/>
    <mergeCell ref="A173:D173"/>
    <mergeCell ref="A174:F176"/>
    <mergeCell ref="A177:F177"/>
    <mergeCell ref="A178:F178"/>
    <mergeCell ref="A179:D179"/>
    <mergeCell ref="A181:D181"/>
    <mergeCell ref="A182:D182"/>
    <mergeCell ref="A183:D183"/>
    <mergeCell ref="A187:D187"/>
    <mergeCell ref="A189:F189"/>
    <mergeCell ref="A192:D192"/>
    <mergeCell ref="A194:D194"/>
    <mergeCell ref="A195:D195"/>
    <mergeCell ref="A198:D198"/>
    <mergeCell ref="A199:D199"/>
    <mergeCell ref="A200:F202"/>
    <mergeCell ref="A203:F203"/>
    <mergeCell ref="A204:F204"/>
    <mergeCell ref="A205:D205"/>
    <mergeCell ref="A207:D207"/>
    <mergeCell ref="A208:D208"/>
    <mergeCell ref="A209:D209"/>
    <mergeCell ref="A213:D213"/>
    <mergeCell ref="A216:F216"/>
    <mergeCell ref="A217:F217"/>
    <mergeCell ref="A221:D221"/>
    <mergeCell ref="A222:D222"/>
    <mergeCell ref="A223:D223"/>
    <mergeCell ref="A226:D226"/>
    <mergeCell ref="A228:D228"/>
    <mergeCell ref="A231:F231"/>
    <mergeCell ref="A232:F232"/>
    <mergeCell ref="A242:D242"/>
    <mergeCell ref="A233:F233"/>
    <mergeCell ref="A234:D234"/>
    <mergeCell ref="A236:D236"/>
    <mergeCell ref="A237:D237"/>
    <mergeCell ref="A238:D238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rowBreaks count="2" manualBreakCount="2">
    <brk id="107" max="16383" man="1"/>
    <brk id="21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2020.</vt:lpstr>
      <vt:lpstr>'2020.'!Nyomtatási_terület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5.021) programmal</dc:title>
  <dc:subject/>
  <dc:creator>Unknown Creator</dc:creator>
  <cp:keywords/>
  <dc:description/>
  <cp:lastModifiedBy>User</cp:lastModifiedBy>
  <cp:lastPrinted>2020-06-10T10:59:39Z</cp:lastPrinted>
  <dcterms:created xsi:type="dcterms:W3CDTF">2018-05-02T09:09:56Z</dcterms:created>
  <dcterms:modified xsi:type="dcterms:W3CDTF">2020-06-10T11:02:07Z</dcterms:modified>
  <cp:category/>
</cp:coreProperties>
</file>