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K:\dokumentumok\TÁRSULÁS\ILDIKÓ-BARBI\ELŐIRÁNYZATOK_\KKTÖT ELŐIR MÓD 2008-2019\2020\Előirányzat módosítás (1A)\05\"/>
    </mc:Choice>
  </mc:AlternateContent>
  <xr:revisionPtr revIDLastSave="0" documentId="13_ncr:1_{CE3A0C94-BA3D-42A1-9EED-84DDAE63614A}" xr6:coauthVersionLast="45" xr6:coauthVersionMax="45" xr10:uidLastSave="{00000000-0000-0000-0000-000000000000}"/>
  <bookViews>
    <workbookView xWindow="-108" yWindow="-108" windowWidth="23256" windowHeight="12576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0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'2020'!$A$5:$N$114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'2020'!$A$1:$M$248</definedName>
    <definedName name="_xlnm.Print_Area" localSheetId="3">'Előterjesztés 06.20.'!$A$1:$J$123</definedName>
    <definedName name="_xlnm.Print_Area" localSheetId="10">'Előterjesztés 12.12.'!$A$1:$N$230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2" i="20" l="1"/>
  <c r="F209" i="20"/>
  <c r="F238" i="20" l="1"/>
  <c r="F224" i="20"/>
  <c r="F186" i="20"/>
  <c r="F242" i="20" s="1"/>
  <c r="F182" i="20"/>
  <c r="F174" i="20"/>
  <c r="F230" i="20" s="1"/>
  <c r="F168" i="20"/>
  <c r="F167" i="20"/>
  <c r="F166" i="20"/>
  <c r="F222" i="20"/>
  <c r="F223" i="20"/>
  <c r="F225" i="20"/>
  <c r="F226" i="20"/>
  <c r="F245" i="20"/>
  <c r="F244" i="20"/>
  <c r="F243" i="20"/>
  <c r="F239" i="20"/>
  <c r="F231" i="20"/>
  <c r="F229" i="20"/>
  <c r="F228" i="20"/>
  <c r="F227" i="20"/>
  <c r="F241" i="20"/>
  <c r="F240" i="20"/>
  <c r="F190" i="20" l="1"/>
  <c r="F176" i="20"/>
  <c r="F246" i="20"/>
  <c r="F202" i="20"/>
  <c r="F216" i="20"/>
  <c r="F232" i="20"/>
  <c r="K47" i="20" l="1"/>
  <c r="H121" i="20"/>
  <c r="H122" i="20"/>
  <c r="H124" i="20"/>
  <c r="H125" i="20"/>
  <c r="H126" i="20"/>
  <c r="H127" i="20"/>
  <c r="H128" i="20"/>
  <c r="H129" i="20"/>
  <c r="H130" i="20"/>
  <c r="H131" i="20"/>
  <c r="H132" i="20"/>
  <c r="H133" i="20"/>
  <c r="H134" i="20"/>
  <c r="H135" i="20"/>
  <c r="H136" i="20"/>
  <c r="H137" i="20"/>
  <c r="H138" i="20"/>
  <c r="H139" i="20"/>
  <c r="H140" i="20"/>
  <c r="H141" i="20"/>
  <c r="H142" i="20"/>
  <c r="H143" i="20"/>
  <c r="H144" i="20"/>
  <c r="H145" i="20"/>
  <c r="H146" i="20"/>
  <c r="H147" i="20"/>
  <c r="H148" i="20"/>
  <c r="H149" i="20"/>
  <c r="H150" i="20"/>
  <c r="H151" i="20"/>
  <c r="H152" i="20"/>
  <c r="H153" i="20"/>
  <c r="H154" i="20"/>
  <c r="H155" i="20"/>
  <c r="H156" i="20"/>
  <c r="H157" i="20"/>
  <c r="H158" i="20"/>
  <c r="H159" i="20"/>
  <c r="H160" i="20"/>
  <c r="H161" i="20"/>
  <c r="H162" i="20"/>
  <c r="H114" i="20"/>
  <c r="H33" i="20"/>
  <c r="E6" i="20" l="1"/>
  <c r="E100" i="20" l="1"/>
  <c r="E104" i="20"/>
  <c r="E99" i="20"/>
  <c r="E29" i="20" l="1"/>
  <c r="E8" i="20" l="1"/>
  <c r="D144" i="20" l="1"/>
  <c r="E142" i="20"/>
  <c r="F142" i="20"/>
  <c r="G142" i="20"/>
  <c r="I142" i="20"/>
  <c r="J142" i="20"/>
  <c r="L142" i="20"/>
  <c r="D142" i="20"/>
  <c r="D129" i="20"/>
  <c r="E129" i="20"/>
  <c r="F129" i="20"/>
  <c r="G129" i="20"/>
  <c r="I129" i="20"/>
  <c r="J129" i="20"/>
  <c r="L129" i="20"/>
  <c r="J128" i="20" l="1"/>
  <c r="I128" i="20"/>
  <c r="G128" i="20"/>
  <c r="F128" i="20"/>
  <c r="E128" i="20"/>
  <c r="D128" i="20"/>
  <c r="L128" i="20"/>
  <c r="L113" i="20" l="1"/>
  <c r="F105" i="20" l="1"/>
  <c r="G105" i="20"/>
  <c r="I105" i="20"/>
  <c r="J105" i="20"/>
  <c r="L105" i="20"/>
  <c r="E105" i="20"/>
  <c r="D26" i="20" l="1"/>
  <c r="K28" i="20" l="1"/>
  <c r="D49" i="20"/>
  <c r="E61" i="20"/>
  <c r="F61" i="20"/>
  <c r="G61" i="20"/>
  <c r="I61" i="20"/>
  <c r="J61" i="20"/>
  <c r="L61" i="20"/>
  <c r="E66" i="20"/>
  <c r="F66" i="20"/>
  <c r="G66" i="20"/>
  <c r="I66" i="20"/>
  <c r="J66" i="20"/>
  <c r="L66" i="20"/>
  <c r="E69" i="20"/>
  <c r="F69" i="20"/>
  <c r="G69" i="20"/>
  <c r="I69" i="20"/>
  <c r="J69" i="20"/>
  <c r="L69" i="20"/>
  <c r="D69" i="20"/>
  <c r="D66" i="20"/>
  <c r="D61" i="20"/>
  <c r="E43" i="20"/>
  <c r="F43" i="20"/>
  <c r="G43" i="20"/>
  <c r="I43" i="20"/>
  <c r="J43" i="20"/>
  <c r="L43" i="20"/>
  <c r="E46" i="20"/>
  <c r="F46" i="20"/>
  <c r="G46" i="20"/>
  <c r="I46" i="20"/>
  <c r="J46" i="20"/>
  <c r="L46" i="20"/>
  <c r="D46" i="20"/>
  <c r="D43" i="20"/>
  <c r="E84" i="20"/>
  <c r="F84" i="20"/>
  <c r="G84" i="20"/>
  <c r="I84" i="20"/>
  <c r="J84" i="20"/>
  <c r="L84" i="20"/>
  <c r="K85" i="20"/>
  <c r="M85" i="20" s="1"/>
  <c r="E90" i="20"/>
  <c r="F90" i="20"/>
  <c r="G90" i="20"/>
  <c r="I90" i="20"/>
  <c r="J90" i="20"/>
  <c r="L90" i="20"/>
  <c r="E93" i="20"/>
  <c r="F93" i="20"/>
  <c r="G93" i="20"/>
  <c r="I93" i="20"/>
  <c r="J93" i="20"/>
  <c r="L93" i="20"/>
  <c r="K95" i="20"/>
  <c r="M95" i="20" s="1"/>
  <c r="K94" i="20"/>
  <c r="M94" i="20" s="1"/>
  <c r="K74" i="20"/>
  <c r="M74" i="20" s="1"/>
  <c r="E73" i="20"/>
  <c r="F73" i="20"/>
  <c r="G73" i="20"/>
  <c r="I73" i="20"/>
  <c r="J73" i="20"/>
  <c r="L73" i="20"/>
  <c r="K32" i="20"/>
  <c r="M32" i="20" s="1"/>
  <c r="K31" i="20"/>
  <c r="M31" i="20" s="1"/>
  <c r="K30" i="20"/>
  <c r="M30" i="20" s="1"/>
  <c r="K29" i="20"/>
  <c r="M29" i="20" s="1"/>
  <c r="K27" i="20"/>
  <c r="M27" i="20" s="1"/>
  <c r="K26" i="20"/>
  <c r="M26" i="20" s="1"/>
  <c r="K25" i="20"/>
  <c r="M25" i="20" s="1"/>
  <c r="K24" i="20"/>
  <c r="M24" i="20" s="1"/>
  <c r="K23" i="20"/>
  <c r="M23" i="20" s="1"/>
  <c r="K22" i="20"/>
  <c r="K21" i="20"/>
  <c r="M21" i="20" s="1"/>
  <c r="K20" i="20"/>
  <c r="M20" i="20" s="1"/>
  <c r="K19" i="20"/>
  <c r="M19" i="20" s="1"/>
  <c r="K18" i="20"/>
  <c r="M18" i="20" s="1"/>
  <c r="K17" i="20"/>
  <c r="M17" i="20" s="1"/>
  <c r="K16" i="20"/>
  <c r="M16" i="20" s="1"/>
  <c r="K15" i="20"/>
  <c r="M15" i="20" s="1"/>
  <c r="K14" i="20"/>
  <c r="M14" i="20" s="1"/>
  <c r="K13" i="20"/>
  <c r="M13" i="20" s="1"/>
  <c r="K12" i="20"/>
  <c r="M12" i="20" s="1"/>
  <c r="K11" i="20"/>
  <c r="M11" i="20" s="1"/>
  <c r="K10" i="20"/>
  <c r="M10" i="20" s="1"/>
  <c r="K9" i="20"/>
  <c r="M9" i="20" s="1"/>
  <c r="K8" i="20"/>
  <c r="M8" i="20" s="1"/>
  <c r="K7" i="20"/>
  <c r="M7" i="20" s="1"/>
  <c r="K6" i="20"/>
  <c r="K70" i="20"/>
  <c r="M70" i="20" s="1"/>
  <c r="K68" i="20"/>
  <c r="M68" i="20" s="1"/>
  <c r="K67" i="20"/>
  <c r="M67" i="20" s="1"/>
  <c r="K65" i="20"/>
  <c r="M65" i="20" s="1"/>
  <c r="K64" i="20"/>
  <c r="M64" i="20" s="1"/>
  <c r="K63" i="20"/>
  <c r="M63" i="20" s="1"/>
  <c r="K62" i="20"/>
  <c r="M62" i="20" s="1"/>
  <c r="K60" i="20"/>
  <c r="M60" i="20" s="1"/>
  <c r="K59" i="20"/>
  <c r="M59" i="20" s="1"/>
  <c r="K58" i="20"/>
  <c r="K57" i="20"/>
  <c r="M57" i="20" s="1"/>
  <c r="K56" i="20"/>
  <c r="M56" i="20" s="1"/>
  <c r="K55" i="20"/>
  <c r="M55" i="20" s="1"/>
  <c r="K54" i="20"/>
  <c r="M54" i="20" s="1"/>
  <c r="K53" i="20"/>
  <c r="M53" i="20" s="1"/>
  <c r="K52" i="20"/>
  <c r="M52" i="20" s="1"/>
  <c r="K51" i="20"/>
  <c r="M51" i="20" s="1"/>
  <c r="K50" i="20"/>
  <c r="M50" i="20" s="1"/>
  <c r="K49" i="20"/>
  <c r="M49" i="20" s="1"/>
  <c r="K48" i="20"/>
  <c r="M48" i="20" s="1"/>
  <c r="K45" i="20"/>
  <c r="M45" i="20" s="1"/>
  <c r="K44" i="20"/>
  <c r="K42" i="20"/>
  <c r="M42" i="20" s="1"/>
  <c r="K41" i="20"/>
  <c r="M41" i="20" s="1"/>
  <c r="K40" i="20"/>
  <c r="M40" i="20" s="1"/>
  <c r="K39" i="20"/>
  <c r="M39" i="20" s="1"/>
  <c r="K38" i="20"/>
  <c r="M38" i="20" s="1"/>
  <c r="K37" i="20"/>
  <c r="M37" i="20" s="1"/>
  <c r="K36" i="20"/>
  <c r="M36" i="20" s="1"/>
  <c r="K35" i="20"/>
  <c r="M35" i="20" s="1"/>
  <c r="K34" i="20"/>
  <c r="M34" i="20" s="1"/>
  <c r="K72" i="20"/>
  <c r="M72" i="20" s="1"/>
  <c r="K71" i="20"/>
  <c r="K83" i="20"/>
  <c r="M83" i="20" s="1"/>
  <c r="K82" i="20"/>
  <c r="M82" i="20" s="1"/>
  <c r="K81" i="20"/>
  <c r="K80" i="20"/>
  <c r="M80" i="20" s="1"/>
  <c r="K79" i="20"/>
  <c r="M79" i="20" s="1"/>
  <c r="K78" i="20"/>
  <c r="M78" i="20" s="1"/>
  <c r="K77" i="20"/>
  <c r="M77" i="20" s="1"/>
  <c r="K76" i="20"/>
  <c r="M76" i="20" s="1"/>
  <c r="K75" i="20"/>
  <c r="M75" i="20" s="1"/>
  <c r="K89" i="20"/>
  <c r="M89" i="20" s="1"/>
  <c r="K88" i="20"/>
  <c r="M88" i="20" s="1"/>
  <c r="K87" i="20"/>
  <c r="M87" i="20" s="1"/>
  <c r="K86" i="20"/>
  <c r="M86" i="20" s="1"/>
  <c r="K92" i="20"/>
  <c r="M92" i="20" s="1"/>
  <c r="K91" i="20"/>
  <c r="K99" i="20"/>
  <c r="M99" i="20" s="1"/>
  <c r="K98" i="20"/>
  <c r="M98" i="20" s="1"/>
  <c r="K97" i="20"/>
  <c r="M97" i="20" s="1"/>
  <c r="K96" i="20"/>
  <c r="K102" i="20"/>
  <c r="M102" i="20" s="1"/>
  <c r="K101" i="20"/>
  <c r="K104" i="20"/>
  <c r="M104" i="20" s="1"/>
  <c r="K103" i="20"/>
  <c r="M103" i="20" s="1"/>
  <c r="K109" i="20"/>
  <c r="M109" i="20" s="1"/>
  <c r="K108" i="20"/>
  <c r="M108" i="20" s="1"/>
  <c r="K107" i="20"/>
  <c r="M107" i="20" s="1"/>
  <c r="K106" i="20"/>
  <c r="M106" i="20" s="1"/>
  <c r="K111" i="20"/>
  <c r="K112" i="20"/>
  <c r="M112" i="20" s="1"/>
  <c r="E113" i="20"/>
  <c r="F113" i="20"/>
  <c r="G113" i="20"/>
  <c r="I113" i="20"/>
  <c r="J113" i="20"/>
  <c r="M81" i="20" l="1"/>
  <c r="K142" i="20"/>
  <c r="M22" i="20"/>
  <c r="K128" i="20"/>
  <c r="M28" i="20"/>
  <c r="K129" i="20"/>
  <c r="I147" i="20"/>
  <c r="F147" i="20"/>
  <c r="L147" i="20"/>
  <c r="M6" i="20"/>
  <c r="M96" i="20"/>
  <c r="J147" i="20"/>
  <c r="G147" i="20"/>
  <c r="E147" i="20"/>
  <c r="M101" i="20"/>
  <c r="K73" i="20"/>
  <c r="M73" i="20" s="1"/>
  <c r="K61" i="20"/>
  <c r="M61" i="20" s="1"/>
  <c r="K93" i="20"/>
  <c r="M93" i="20" s="1"/>
  <c r="K113" i="20"/>
  <c r="M113" i="20" s="1"/>
  <c r="K90" i="20"/>
  <c r="M90" i="20" s="1"/>
  <c r="K66" i="20"/>
  <c r="M66" i="20" s="1"/>
  <c r="M58" i="20"/>
  <c r="M111" i="20"/>
  <c r="K69" i="20"/>
  <c r="M69" i="20" s="1"/>
  <c r="M47" i="20"/>
  <c r="M71" i="20"/>
  <c r="M91" i="20"/>
  <c r="K84" i="20"/>
  <c r="M84" i="20" s="1"/>
  <c r="K46" i="20"/>
  <c r="M46" i="20" s="1"/>
  <c r="M44" i="20"/>
  <c r="K43" i="20"/>
  <c r="M43" i="20" s="1"/>
  <c r="D113" i="20"/>
  <c r="E110" i="20"/>
  <c r="E114" i="20" s="1"/>
  <c r="F110" i="20"/>
  <c r="F114" i="20" s="1"/>
  <c r="G110" i="20"/>
  <c r="G114" i="20" s="1"/>
  <c r="I110" i="20"/>
  <c r="I114" i="20" s="1"/>
  <c r="J110" i="20"/>
  <c r="J114" i="20" s="1"/>
  <c r="K110" i="20"/>
  <c r="L110" i="20"/>
  <c r="L114" i="20" s="1"/>
  <c r="D110" i="20"/>
  <c r="D100" i="20"/>
  <c r="D93" i="20"/>
  <c r="D90" i="20"/>
  <c r="D84" i="20"/>
  <c r="D73" i="20"/>
  <c r="L161" i="20"/>
  <c r="J161" i="20"/>
  <c r="I161" i="20"/>
  <c r="G161" i="20"/>
  <c r="F161" i="20"/>
  <c r="E161" i="20"/>
  <c r="D161" i="20"/>
  <c r="L160" i="20"/>
  <c r="J160" i="20"/>
  <c r="I160" i="20"/>
  <c r="G160" i="20"/>
  <c r="F160" i="20"/>
  <c r="E160" i="20"/>
  <c r="D160" i="20"/>
  <c r="L159" i="20"/>
  <c r="J159" i="20"/>
  <c r="I159" i="20"/>
  <c r="G159" i="20"/>
  <c r="F159" i="20"/>
  <c r="E159" i="20"/>
  <c r="D159" i="20"/>
  <c r="L158" i="20"/>
  <c r="J158" i="20"/>
  <c r="I158" i="20"/>
  <c r="G158" i="20"/>
  <c r="F158" i="20"/>
  <c r="E158" i="20"/>
  <c r="D158" i="20"/>
  <c r="L157" i="20"/>
  <c r="J157" i="20"/>
  <c r="I157" i="20"/>
  <c r="G157" i="20"/>
  <c r="F157" i="20"/>
  <c r="E157" i="20"/>
  <c r="D157" i="20"/>
  <c r="L156" i="20"/>
  <c r="J156" i="20"/>
  <c r="I156" i="20"/>
  <c r="G156" i="20"/>
  <c r="F156" i="20"/>
  <c r="E156" i="20"/>
  <c r="D156" i="20"/>
  <c r="L155" i="20"/>
  <c r="J155" i="20"/>
  <c r="I155" i="20"/>
  <c r="G155" i="20"/>
  <c r="F155" i="20"/>
  <c r="E155" i="20"/>
  <c r="D155" i="20"/>
  <c r="L154" i="20"/>
  <c r="J154" i="20"/>
  <c r="I154" i="20"/>
  <c r="G154" i="20"/>
  <c r="F154" i="20"/>
  <c r="E154" i="20"/>
  <c r="D154" i="20"/>
  <c r="L153" i="20"/>
  <c r="J153" i="20"/>
  <c r="I153" i="20"/>
  <c r="G153" i="20"/>
  <c r="F153" i="20"/>
  <c r="E153" i="20"/>
  <c r="D153" i="20"/>
  <c r="L152" i="20"/>
  <c r="J152" i="20"/>
  <c r="I152" i="20"/>
  <c r="G152" i="20"/>
  <c r="F152" i="20"/>
  <c r="E152" i="20"/>
  <c r="D152" i="20"/>
  <c r="L151" i="20"/>
  <c r="J151" i="20"/>
  <c r="I151" i="20"/>
  <c r="G151" i="20"/>
  <c r="F151" i="20"/>
  <c r="E151" i="20"/>
  <c r="D151" i="20"/>
  <c r="L150" i="20"/>
  <c r="J150" i="20"/>
  <c r="I150" i="20"/>
  <c r="G150" i="20"/>
  <c r="F150" i="20"/>
  <c r="E150" i="20"/>
  <c r="D150" i="20"/>
  <c r="L149" i="20"/>
  <c r="J149" i="20"/>
  <c r="I149" i="20"/>
  <c r="G149" i="20"/>
  <c r="F149" i="20"/>
  <c r="E149" i="20"/>
  <c r="D149" i="20"/>
  <c r="L148" i="20"/>
  <c r="J148" i="20"/>
  <c r="I148" i="20"/>
  <c r="G148" i="20"/>
  <c r="F148" i="20"/>
  <c r="E148" i="20"/>
  <c r="D148" i="20"/>
  <c r="L146" i="20"/>
  <c r="J146" i="20"/>
  <c r="I146" i="20"/>
  <c r="G146" i="20"/>
  <c r="F146" i="20"/>
  <c r="E146" i="20"/>
  <c r="D146" i="20"/>
  <c r="L145" i="20"/>
  <c r="J145" i="20"/>
  <c r="I145" i="20"/>
  <c r="G145" i="20"/>
  <c r="F145" i="20"/>
  <c r="E145" i="20"/>
  <c r="D145" i="20"/>
  <c r="L144" i="20"/>
  <c r="J144" i="20"/>
  <c r="I144" i="20"/>
  <c r="G144" i="20"/>
  <c r="F144" i="20"/>
  <c r="E144" i="20"/>
  <c r="L143" i="20"/>
  <c r="J143" i="20"/>
  <c r="I143" i="20"/>
  <c r="G143" i="20"/>
  <c r="F143" i="20"/>
  <c r="E143" i="20"/>
  <c r="D143" i="20"/>
  <c r="L141" i="20"/>
  <c r="J141" i="20"/>
  <c r="I141" i="20"/>
  <c r="G141" i="20"/>
  <c r="F141" i="20"/>
  <c r="L140" i="20"/>
  <c r="J140" i="20"/>
  <c r="I140" i="20"/>
  <c r="G140" i="20"/>
  <c r="F140" i="20"/>
  <c r="E140" i="20"/>
  <c r="D140" i="20"/>
  <c r="L139" i="20"/>
  <c r="J139" i="20"/>
  <c r="I139" i="20"/>
  <c r="G139" i="20"/>
  <c r="F139" i="20"/>
  <c r="E139" i="20"/>
  <c r="D139" i="20"/>
  <c r="L138" i="20"/>
  <c r="J138" i="20"/>
  <c r="I138" i="20"/>
  <c r="G138" i="20"/>
  <c r="F138" i="20"/>
  <c r="E138" i="20"/>
  <c r="D138" i="20"/>
  <c r="L137" i="20"/>
  <c r="J137" i="20"/>
  <c r="I137" i="20"/>
  <c r="G137" i="20"/>
  <c r="F137" i="20"/>
  <c r="E137" i="20"/>
  <c r="D137" i="20"/>
  <c r="L136" i="20"/>
  <c r="J136" i="20"/>
  <c r="I136" i="20"/>
  <c r="G136" i="20"/>
  <c r="F136" i="20"/>
  <c r="E136" i="20"/>
  <c r="D136" i="20"/>
  <c r="L135" i="20"/>
  <c r="J135" i="20"/>
  <c r="I135" i="20"/>
  <c r="G135" i="20"/>
  <c r="F135" i="20"/>
  <c r="E135" i="20"/>
  <c r="D135" i="20"/>
  <c r="L134" i="20"/>
  <c r="J134" i="20"/>
  <c r="I134" i="20"/>
  <c r="G134" i="20"/>
  <c r="F134" i="20"/>
  <c r="E134" i="20"/>
  <c r="D134" i="20"/>
  <c r="L133" i="20"/>
  <c r="J133" i="20"/>
  <c r="I133" i="20"/>
  <c r="G133" i="20"/>
  <c r="F133" i="20"/>
  <c r="E133" i="20"/>
  <c r="D133" i="20"/>
  <c r="L132" i="20"/>
  <c r="J132" i="20"/>
  <c r="I132" i="20"/>
  <c r="G132" i="20"/>
  <c r="F132" i="20"/>
  <c r="E132" i="20"/>
  <c r="D132" i="20"/>
  <c r="L131" i="20"/>
  <c r="J131" i="20"/>
  <c r="I131" i="20"/>
  <c r="G131" i="20"/>
  <c r="F131" i="20"/>
  <c r="E131" i="20"/>
  <c r="D131" i="20"/>
  <c r="L127" i="20"/>
  <c r="J127" i="20"/>
  <c r="G127" i="20"/>
  <c r="F127" i="20"/>
  <c r="E127" i="20"/>
  <c r="D127" i="20"/>
  <c r="L126" i="20"/>
  <c r="J126" i="20"/>
  <c r="G126" i="20"/>
  <c r="F126" i="20"/>
  <c r="E126" i="20"/>
  <c r="D126" i="20"/>
  <c r="L125" i="20"/>
  <c r="J125" i="20"/>
  <c r="I125" i="20"/>
  <c r="G125" i="20"/>
  <c r="F125" i="20"/>
  <c r="E125" i="20"/>
  <c r="D125" i="20"/>
  <c r="L124" i="20"/>
  <c r="J124" i="20"/>
  <c r="I124" i="20"/>
  <c r="G124" i="20"/>
  <c r="F124" i="20"/>
  <c r="E124" i="20"/>
  <c r="D124" i="20"/>
  <c r="L122" i="20"/>
  <c r="J122" i="20"/>
  <c r="I122" i="20"/>
  <c r="G122" i="20"/>
  <c r="F122" i="20"/>
  <c r="E122" i="20"/>
  <c r="D122" i="20"/>
  <c r="L121" i="20"/>
  <c r="J121" i="20"/>
  <c r="I121" i="20"/>
  <c r="G121" i="20"/>
  <c r="F121" i="20"/>
  <c r="E121" i="20"/>
  <c r="D121" i="20"/>
  <c r="K148" i="20"/>
  <c r="K132" i="20"/>
  <c r="K160" i="20"/>
  <c r="K138" i="20"/>
  <c r="L33" i="20"/>
  <c r="L130" i="20" s="1"/>
  <c r="J33" i="20"/>
  <c r="J130" i="20" s="1"/>
  <c r="G33" i="20"/>
  <c r="G130" i="20" s="1"/>
  <c r="F33" i="20"/>
  <c r="F130" i="20" s="1"/>
  <c r="E33" i="20"/>
  <c r="E130" i="20" s="1"/>
  <c r="D33" i="20"/>
  <c r="D130" i="20" s="1"/>
  <c r="K124" i="20"/>
  <c r="K100" i="20" l="1"/>
  <c r="K105" i="20" s="1"/>
  <c r="K114" i="20" s="1"/>
  <c r="K162" i="20" s="1"/>
  <c r="D105" i="20"/>
  <c r="D147" i="20" s="1"/>
  <c r="M110" i="20"/>
  <c r="E162" i="20"/>
  <c r="G162" i="20"/>
  <c r="I162" i="20"/>
  <c r="F162" i="20"/>
  <c r="L162" i="20"/>
  <c r="D141" i="20"/>
  <c r="J162" i="20"/>
  <c r="K153" i="20"/>
  <c r="K131" i="20"/>
  <c r="K136" i="20"/>
  <c r="K157" i="20"/>
  <c r="K135" i="20"/>
  <c r="K139" i="20"/>
  <c r="K134" i="20"/>
  <c r="K140" i="20"/>
  <c r="K152" i="20"/>
  <c r="K154" i="20"/>
  <c r="K156" i="20"/>
  <c r="K158" i="20"/>
  <c r="K133" i="20"/>
  <c r="K137" i="20"/>
  <c r="K155" i="20"/>
  <c r="K159" i="20"/>
  <c r="K145" i="20"/>
  <c r="K126" i="20"/>
  <c r="K122" i="20"/>
  <c r="K151" i="20"/>
  <c r="I126" i="20"/>
  <c r="I33" i="20"/>
  <c r="I130" i="20" s="1"/>
  <c r="K150" i="20"/>
  <c r="K144" i="20"/>
  <c r="K146" i="20"/>
  <c r="K125" i="20"/>
  <c r="I127" i="20"/>
  <c r="K127" i="20"/>
  <c r="K143" i="20"/>
  <c r="K149" i="20"/>
  <c r="E141" i="20"/>
  <c r="F174" i="19"/>
  <c r="K147" i="20" l="1"/>
  <c r="M100" i="20"/>
  <c r="M105" i="20" s="1"/>
  <c r="M114" i="20" s="1"/>
  <c r="D114" i="20"/>
  <c r="D162" i="20" s="1"/>
  <c r="K141" i="20"/>
  <c r="K161" i="20"/>
  <c r="K121" i="20"/>
  <c r="K33" i="20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K130" i="20" l="1"/>
  <c r="M33" i="20"/>
  <c r="I6" i="19"/>
  <c r="F162" i="19" s="1"/>
  <c r="F129" i="19" l="1"/>
  <c r="G129" i="19"/>
  <c r="H129" i="19"/>
  <c r="I129" i="19"/>
  <c r="J129" i="19"/>
  <c r="K129" i="19"/>
  <c r="L129" i="19"/>
  <c r="N129" i="19"/>
  <c r="E129" i="19"/>
  <c r="E121" i="19" l="1"/>
  <c r="E120" i="19"/>
  <c r="E132" i="19" l="1"/>
  <c r="F198" i="19" l="1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F176" i="19" l="1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O106" i="19"/>
  <c r="Q99" i="19"/>
  <c r="O32" i="19"/>
  <c r="O115" i="19" s="1"/>
  <c r="Q32" i="19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125" i="18" s="1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L7" i="18" l="1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J126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L31" i="18" l="1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L15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L29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E6" i="9" l="1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<sst xmlns="http://schemas.openxmlformats.org/spreadsheetml/2006/main" count="3040" uniqueCount="212">
  <si>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</si>
  <si>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</si>
  <si>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</si>
  <si>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</si>
  <si>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</si>
  <si>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</si>
  <si>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</si>
  <si>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</si>
  <si>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</si>
  <si>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</si>
  <si>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</si>
  <si>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</si>
  <si>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</si>
  <si>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</si>
  <si>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</si>
  <si>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</si>
  <si>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</si>
  <si>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</si>
  <si>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</si>
  <si>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</si>
  <si>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</si>
  <si>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</si>
  <si>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</si>
  <si>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</si>
  <si>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</si>
  <si>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</si>
  <si>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</si>
  <si>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</si>
  <si>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</si>
  <si>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</si>
  <si>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</si>
  <si>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</si>
  <si>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</si>
  <si>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</si>
  <si>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</si>
  <si>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</si>
  <si>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</si>
  <si>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</si>
  <si>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</si>
  <si>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</si>
  <si>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</si>
  <si>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</si>
  <si>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</si>
  <si>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</si>
  <si>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</si>
  <si>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</si>
  <si>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</si>
  <si>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</si>
  <si>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</si>
  <si>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</si>
  <si>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</si>
  <si>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</si>
  <si>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</si>
  <si>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</si>
  <si>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</si>
  <si>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</si>
  <si>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</si>
  <si>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</si>
  <si>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</si>
  <si>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</si>
  <si>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</si>
  <si>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</si>
  <si>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</si>
  <si>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</si>
  <si>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</si>
  <si>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</si>
  <si>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</si>
  <si>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</si>
  <si>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</si>
  <si>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</si>
  <si>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</si>
  <si>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</si>
  <si>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</si>
  <si>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</si>
  <si>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</si>
  <si>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</si>
  <si>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</si>
  <si>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</si>
  <si>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</si>
  <si>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</si>
  <si>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</si>
  <si>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</si>
  <si>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</si>
  <si>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</si>
  <si>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</si>
  <si>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</si>
  <si>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</si>
  <si>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</si>
  <si>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</si>
  <si>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</si>
  <si>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</si>
  <si>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</si>
  <si>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</si>
  <si>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</si>
  <si>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</si>
  <si>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</si>
  <si>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</si>
  <si>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</si>
  <si>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</si>
  <si>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</si>
  <si>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</si>
  <si>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</si>
  <si>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</si>
  <si>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</si>
  <si>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</si>
  <si>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</si>
  <si>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</si>
  <si>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</si>
  <si>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</si>
  <si>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</si>
  <si>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</si>
  <si>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</si>
  <si>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</si>
  <si>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</si>
  <si>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</si>
  <si>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</si>
  <si>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</si>
  <si>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</si>
  <si>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</si>
  <si>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</si>
  <si>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</si>
  <si>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</si>
  <si>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</si>
  <si>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</si>
  <si>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</si>
  <si>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</si>
  <si>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</si>
  <si>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</si>
  <si>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</si>
  <si>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</si>
  <si>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</si>
  <si>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</si>
  <si>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</si>
  <si>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</si>
  <si>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</si>
  <si>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</si>
  <si>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</si>
  <si>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</si>
  <si>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</si>
  <si>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</si>
  <si>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</si>
  <si>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</si>
  <si>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</si>
  <si>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</si>
  <si>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</si>
  <si>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</si>
  <si>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</si>
  <si>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</si>
  <si>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</si>
  <si>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</si>
  <si>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</si>
  <si>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</si>
  <si>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</si>
  <si>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</si>
  <si>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</si>
  <si>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</si>
  <si>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</si>
  <si>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</si>
  <si>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</si>
  <si>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</si>
  <si>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</si>
  <si>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</si>
  <si>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</si>
  <si>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</si>
  <si>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</si>
  <si>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</si>
  <si>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</si>
  <si>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</si>
  <si>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</si>
  <si>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</si>
  <si>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</si>
  <si>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</si>
  <si>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</si>
  <si>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</si>
  <si>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</si>
  <si>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</si>
  <si>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</si>
  <si>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</si>
  <si>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</si>
  <si>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</si>
  <si>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</si>
  <si>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</si>
  <si>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</si>
  <si>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</si>
  <si>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</si>
  <si>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</si>
  <si>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</si>
  <si>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</si>
  <si>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</si>
  <si>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</si>
  <si>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</si>
  <si>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</si>
  <si>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</si>
  <si>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</si>
  <si>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</si>
  <si>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</si>
  <si>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</si>
  <si>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>Komlói Kistérség Többcélú Önkormányzati Társulás 2020</t>
  </si>
  <si>
    <t>K335</t>
  </si>
  <si>
    <t>107014</t>
  </si>
  <si>
    <t>Szociális ág.p. növ. (18/2020korm.r.)</t>
  </si>
  <si>
    <t>Normatíva növ.kieg.felmérés alapján</t>
  </si>
  <si>
    <t xml:space="preserve">Különbözet (módosított ei. - tény) </t>
  </si>
  <si>
    <t>Módosított ei.05.31.</t>
  </si>
  <si>
    <t>Bérkompenzáció növ.(Csősz Beáta)</t>
  </si>
  <si>
    <t>Zárszámadás normatívája</t>
  </si>
  <si>
    <t>B16  Műk.c.tám.ért.bev. EU-s támogatás</t>
  </si>
  <si>
    <t>B25  Felhalmozási célú tám. ért. bev. helyi önkormányzattól</t>
  </si>
  <si>
    <t>B16 Műk.c.tám.ért.bev. elk.állami pénzalapoktól</t>
  </si>
  <si>
    <t>B16 Központi irányító szervi támogatás (szoc.ág.)</t>
  </si>
  <si>
    <t>B16 Központi irányító szervi támogatás (bérkompenzáció)</t>
  </si>
  <si>
    <t>B16 Központi irányító szervi támogatás (szoc.ág.pótlék)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</si>
</sst>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13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32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4" fontId="0" fillId="2" borderId="0" xfId="0" applyNumberFormat="1" applyFill="1" applyProtection="1">
      <protection locked="0"/>
    </xf>
    <xf numFmtId="3" fontId="0" fillId="2" borderId="1" xfId="0" applyNumberFormat="1" applyFill="1" applyBorder="1" applyAlignment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3" fontId="0" fillId="0" borderId="1" xfId="0" applyNumberFormat="1" applyFill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3" fontId="0" fillId="20" borderId="1" xfId="0" applyNumberFormat="1" applyFill="1" applyBorder="1" applyProtection="1"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1" fillId="0" borderId="10" xfId="0" applyNumberFormat="1" applyFont="1" applyBorder="1" applyAlignment="1">
      <alignment horizontal="right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3" fontId="4" fillId="0" borderId="1" xfId="0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7" fillId="21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3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3" fontId="1" fillId="12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11" borderId="1" xfId="0" applyFont="1" applyFill="1" applyBorder="1" applyProtection="1">
      <protection locked="0"/>
    </xf>
    <xf numFmtId="3" fontId="0" fillId="11" borderId="1" xfId="0" applyNumberFormat="1" applyFill="1" applyBorder="1" applyProtection="1">
      <protection locked="0"/>
    </xf>
    <xf numFmtId="3" fontId="0" fillId="11" borderId="8" xfId="0" applyNumberFormat="1" applyFill="1" applyBorder="1" applyProtection="1">
      <protection locked="0"/>
    </xf>
    <xf numFmtId="166" fontId="4" fillId="11" borderId="1" xfId="1" applyNumberFormat="1" applyFont="1" applyFill="1" applyBorder="1" applyProtection="1">
      <protection locked="0"/>
    </xf>
    <xf numFmtId="0" fontId="0" fillId="11" borderId="1" xfId="0" applyFill="1" applyBorder="1" applyProtection="1">
      <protection locked="0"/>
    </xf>
    <xf numFmtId="49" fontId="0" fillId="2" borderId="1" xfId="0" applyNumberFormat="1" applyFill="1" applyBorder="1" applyAlignment="1" applyProtection="1">
      <alignment vertical="center"/>
      <protection locked="0"/>
    </xf>
    <xf numFmtId="49" fontId="0" fillId="2" borderId="17" xfId="0" applyNumberFormat="1" applyFill="1" applyBorder="1" applyAlignment="1" applyProtection="1">
      <alignment vertical="center"/>
      <protection locked="0"/>
    </xf>
    <xf numFmtId="0" fontId="0" fillId="0" borderId="17" xfId="0" applyBorder="1" applyProtection="1">
      <protection locked="0"/>
    </xf>
    <xf numFmtId="3" fontId="0" fillId="0" borderId="17" xfId="0" applyNumberFormat="1" applyBorder="1" applyProtection="1">
      <protection locked="0"/>
    </xf>
    <xf numFmtId="3" fontId="0" fillId="0" borderId="18" xfId="0" applyNumberFormat="1" applyBorder="1" applyProtection="1">
      <protection locked="0"/>
    </xf>
    <xf numFmtId="166" fontId="4" fillId="2" borderId="17" xfId="1" applyNumberFormat="1" applyFont="1" applyFill="1" applyBorder="1" applyProtection="1">
      <protection locked="0"/>
    </xf>
    <xf numFmtId="49" fontId="0" fillId="2" borderId="20" xfId="0" applyNumberFormat="1" applyFill="1" applyBorder="1" applyAlignment="1" applyProtection="1">
      <alignment horizontal="left" vertical="center"/>
      <protection locked="0"/>
    </xf>
    <xf numFmtId="3" fontId="0" fillId="2" borderId="24" xfId="0" applyNumberFormat="1" applyFill="1" applyBorder="1" applyProtection="1">
      <protection locked="0"/>
    </xf>
    <xf numFmtId="3" fontId="0" fillId="2" borderId="25" xfId="0" applyNumberFormat="1" applyFill="1" applyBorder="1" applyProtection="1">
      <protection locked="0"/>
    </xf>
    <xf numFmtId="3" fontId="0" fillId="11" borderId="25" xfId="0" applyNumberFormat="1" applyFill="1" applyBorder="1" applyProtection="1">
      <protection locked="0"/>
    </xf>
    <xf numFmtId="49" fontId="0" fillId="2" borderId="27" xfId="0" applyNumberFormat="1" applyFill="1" applyBorder="1" applyAlignment="1" applyProtection="1">
      <alignment vertical="center"/>
      <protection locked="0"/>
    </xf>
    <xf numFmtId="0" fontId="2" fillId="11" borderId="28" xfId="0" applyFont="1" applyFill="1" applyBorder="1" applyProtection="1">
      <protection locked="0"/>
    </xf>
    <xf numFmtId="3" fontId="0" fillId="11" borderId="27" xfId="0" applyNumberFormat="1" applyFill="1" applyBorder="1" applyProtection="1">
      <protection locked="0"/>
    </xf>
    <xf numFmtId="3" fontId="0" fillId="11" borderId="30" xfId="0" applyNumberFormat="1" applyFill="1" applyBorder="1" applyProtection="1">
      <protection locked="0"/>
    </xf>
    <xf numFmtId="0" fontId="0" fillId="0" borderId="27" xfId="0" applyBorder="1" applyProtection="1">
      <protection locked="0"/>
    </xf>
    <xf numFmtId="3" fontId="0" fillId="0" borderId="27" xfId="0" applyNumberFormat="1" applyBorder="1" applyProtection="1">
      <protection locked="0"/>
    </xf>
    <xf numFmtId="3" fontId="2" fillId="0" borderId="29" xfId="0" applyNumberFormat="1" applyFont="1" applyBorder="1" applyProtection="1">
      <protection locked="0"/>
    </xf>
    <xf numFmtId="3" fontId="0" fillId="2" borderId="27" xfId="0" applyNumberFormat="1" applyFill="1" applyBorder="1" applyProtection="1">
      <protection locked="0"/>
    </xf>
    <xf numFmtId="166" fontId="4" fillId="2" borderId="27" xfId="1" applyNumberFormat="1" applyFont="1" applyFill="1" applyBorder="1" applyProtection="1">
      <protection locked="0"/>
    </xf>
    <xf numFmtId="3" fontId="0" fillId="2" borderId="30" xfId="0" applyNumberFormat="1" applyFill="1" applyBorder="1" applyProtection="1"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17" xfId="0" applyFill="1" applyBorder="1" applyAlignment="1" applyProtection="1">
      <alignment vertical="center"/>
      <protection locked="0"/>
    </xf>
    <xf numFmtId="49" fontId="2" fillId="2" borderId="3" xfId="0" applyNumberFormat="1" applyFont="1" applyFill="1" applyBorder="1" applyAlignment="1" applyProtection="1">
      <alignment vertical="center"/>
      <protection locked="0"/>
    </xf>
    <xf numFmtId="0" fontId="2" fillId="11" borderId="5" xfId="0" applyFont="1" applyFill="1" applyBorder="1" applyAlignment="1" applyProtection="1">
      <alignment horizontal="left" vertical="center"/>
      <protection locked="0"/>
    </xf>
    <xf numFmtId="3" fontId="2" fillId="11" borderId="1" xfId="0" applyNumberFormat="1" applyFont="1" applyFill="1" applyBorder="1" applyProtection="1">
      <protection locked="0"/>
    </xf>
    <xf numFmtId="3" fontId="2" fillId="11" borderId="8" xfId="0" applyNumberFormat="1" applyFont="1" applyFill="1" applyBorder="1" applyProtection="1">
      <protection locked="0"/>
    </xf>
    <xf numFmtId="3" fontId="1" fillId="12" borderId="4" xfId="0" applyNumberFormat="1" applyFont="1" applyFill="1" applyBorder="1" applyAlignment="1" applyProtection="1">
      <alignment vertical="center"/>
      <protection locked="0"/>
    </xf>
    <xf numFmtId="49" fontId="2" fillId="2" borderId="20" xfId="0" applyNumberFormat="1" applyFont="1" applyFill="1" applyBorder="1" applyAlignment="1" applyProtection="1">
      <alignment vertical="center"/>
      <protection locked="0"/>
    </xf>
    <xf numFmtId="0" fontId="2" fillId="11" borderId="35" xfId="0" applyFont="1" applyFill="1" applyBorder="1" applyAlignment="1" applyProtection="1">
      <alignment horizontal="left" vertical="center"/>
      <protection locked="0"/>
    </xf>
    <xf numFmtId="3" fontId="2" fillId="11" borderId="17" xfId="0" applyNumberFormat="1" applyFont="1" applyFill="1" applyBorder="1" applyProtection="1">
      <protection locked="0"/>
    </xf>
    <xf numFmtId="3" fontId="2" fillId="11" borderId="18" xfId="0" applyNumberFormat="1" applyFont="1" applyFill="1" applyBorder="1" applyProtection="1">
      <protection locked="0"/>
    </xf>
    <xf numFmtId="3" fontId="0" fillId="11" borderId="17" xfId="0" applyNumberFormat="1" applyFill="1" applyBorder="1" applyProtection="1">
      <protection locked="0"/>
    </xf>
    <xf numFmtId="166" fontId="4" fillId="11" borderId="17" xfId="1" applyNumberFormat="1" applyFont="1" applyFill="1" applyBorder="1" applyProtection="1">
      <protection locked="0"/>
    </xf>
    <xf numFmtId="3" fontId="0" fillId="11" borderId="24" xfId="0" applyNumberFormat="1" applyFill="1" applyBorder="1" applyProtection="1">
      <protection locked="0"/>
    </xf>
    <xf numFmtId="3" fontId="2" fillId="11" borderId="25" xfId="0" applyNumberFormat="1" applyFont="1" applyFill="1" applyBorder="1" applyProtection="1">
      <protection locked="0"/>
    </xf>
    <xf numFmtId="3" fontId="0" fillId="0" borderId="25" xfId="0" applyNumberFormat="1" applyFill="1" applyBorder="1" applyProtection="1">
      <protection locked="0"/>
    </xf>
    <xf numFmtId="49" fontId="2" fillId="2" borderId="31" xfId="0" applyNumberFormat="1" applyFont="1" applyFill="1" applyBorder="1" applyAlignment="1" applyProtection="1">
      <alignment vertical="center"/>
      <protection locked="0"/>
    </xf>
    <xf numFmtId="0" fontId="2" fillId="11" borderId="28" xfId="0" applyFont="1" applyFill="1" applyBorder="1" applyAlignment="1" applyProtection="1">
      <alignment horizontal="left" vertical="center"/>
      <protection locked="0"/>
    </xf>
    <xf numFmtId="3" fontId="2" fillId="11" borderId="27" xfId="0" applyNumberFormat="1" applyFont="1" applyFill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2" fillId="0" borderId="17" xfId="0" applyFont="1" applyBorder="1" applyProtection="1">
      <protection locked="0"/>
    </xf>
    <xf numFmtId="3" fontId="1" fillId="0" borderId="18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3" fontId="2" fillId="0" borderId="4" xfId="0" applyNumberFormat="1" applyFont="1" applyBorder="1" applyProtection="1">
      <protection locked="0"/>
    </xf>
    <xf numFmtId="3" fontId="1" fillId="0" borderId="16" xfId="0" applyNumberFormat="1" applyFont="1" applyBorder="1" applyProtection="1">
      <protection locked="0"/>
    </xf>
    <xf numFmtId="3" fontId="0" fillId="0" borderId="4" xfId="0" applyNumberFormat="1" applyBorder="1" applyProtection="1">
      <protection locked="0"/>
    </xf>
    <xf numFmtId="3" fontId="0" fillId="2" borderId="4" xfId="0" applyNumberFormat="1" applyFill="1" applyBorder="1" applyProtection="1">
      <protection locked="0"/>
    </xf>
    <xf numFmtId="166" fontId="4" fillId="2" borderId="4" xfId="1" applyNumberFormat="1" applyFont="1" applyFill="1" applyBorder="1" applyProtection="1">
      <protection locked="0"/>
    </xf>
    <xf numFmtId="3" fontId="0" fillId="2" borderId="36" xfId="0" applyNumberFormat="1" applyFill="1" applyBorder="1" applyProtection="1">
      <protection locked="0"/>
    </xf>
    <xf numFmtId="0" fontId="2" fillId="0" borderId="27" xfId="0" applyFont="1" applyBorder="1" applyProtection="1">
      <protection locked="0"/>
    </xf>
    <xf numFmtId="3" fontId="0" fillId="0" borderId="29" xfId="0" applyNumberFormat="1" applyBorder="1" applyProtection="1">
      <protection locked="0"/>
    </xf>
    <xf numFmtId="0" fontId="2" fillId="0" borderId="28" xfId="0" applyFont="1" applyBorder="1" applyProtection="1">
      <protection locked="0"/>
    </xf>
    <xf numFmtId="166" fontId="4" fillId="2" borderId="28" xfId="1" applyNumberFormat="1" applyFont="1" applyFill="1" applyBorder="1" applyProtection="1">
      <protection locked="0"/>
    </xf>
    <xf numFmtId="3" fontId="1" fillId="12" borderId="2" xfId="0" applyNumberFormat="1" applyFont="1" applyFill="1" applyBorder="1" applyAlignment="1" applyProtection="1">
      <alignment vertical="center"/>
      <protection locked="0"/>
    </xf>
    <xf numFmtId="3" fontId="8" fillId="12" borderId="2" xfId="0" applyNumberFormat="1" applyFont="1" applyFill="1" applyBorder="1" applyAlignment="1" applyProtection="1">
      <alignment vertical="center"/>
      <protection locked="0"/>
    </xf>
    <xf numFmtId="3" fontId="2" fillId="0" borderId="17" xfId="0" applyNumberFormat="1" applyFont="1" applyBorder="1" applyAlignment="1" applyProtection="1">
      <alignment horizontal="right"/>
      <protection locked="0"/>
    </xf>
    <xf numFmtId="3" fontId="0" fillId="2" borderId="2" xfId="0" applyNumberFormat="1" applyFill="1" applyBorder="1" applyProtection="1">
      <protection locked="0"/>
    </xf>
    <xf numFmtId="3" fontId="1" fillId="12" borderId="27" xfId="0" applyNumberFormat="1" applyFont="1" applyFill="1" applyBorder="1" applyAlignment="1" applyProtection="1">
      <alignment vertical="center"/>
      <protection locked="0"/>
    </xf>
    <xf numFmtId="49" fontId="2" fillId="2" borderId="2" xfId="0" applyNumberFormat="1" applyFont="1" applyFill="1" applyBorder="1" applyAlignment="1" applyProtection="1">
      <alignment vertical="center"/>
      <protection locked="0"/>
    </xf>
    <xf numFmtId="0" fontId="0" fillId="2" borderId="20" xfId="0" applyFill="1" applyBorder="1" applyAlignment="1" applyProtection="1">
      <alignment vertical="center"/>
      <protection locked="0"/>
    </xf>
    <xf numFmtId="49" fontId="2" fillId="2" borderId="4" xfId="0" applyNumberFormat="1" applyFont="1" applyFill="1" applyBorder="1" applyAlignment="1" applyProtection="1">
      <alignment vertical="center"/>
      <protection locked="0"/>
    </xf>
    <xf numFmtId="49" fontId="2" fillId="2" borderId="1" xfId="0" applyNumberFormat="1" applyFont="1" applyFill="1" applyBorder="1" applyAlignment="1" applyProtection="1">
      <alignment vertical="center"/>
      <protection locked="0"/>
    </xf>
    <xf numFmtId="49" fontId="2" fillId="2" borderId="6" xfId="0" applyNumberFormat="1" applyFont="1" applyFill="1" applyBorder="1" applyAlignment="1" applyProtection="1">
      <alignment vertical="center"/>
      <protection locked="0"/>
    </xf>
    <xf numFmtId="49" fontId="2" fillId="2" borderId="7" xfId="0" applyNumberFormat="1" applyFont="1" applyFill="1" applyBorder="1" applyAlignment="1" applyProtection="1">
      <alignment vertical="center"/>
      <protection locked="0"/>
    </xf>
    <xf numFmtId="49" fontId="2" fillId="2" borderId="5" xfId="0" applyNumberFormat="1" applyFont="1" applyFill="1" applyBorder="1" applyAlignment="1" applyProtection="1">
      <alignment vertical="center"/>
      <protection locked="0"/>
    </xf>
    <xf numFmtId="49" fontId="2" fillId="11" borderId="3" xfId="0" applyNumberFormat="1" applyFont="1" applyFill="1" applyBorder="1" applyAlignment="1" applyProtection="1">
      <alignment vertical="center"/>
      <protection locked="0"/>
    </xf>
    <xf numFmtId="49" fontId="2" fillId="11" borderId="2" xfId="0" applyNumberFormat="1" applyFont="1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3" fontId="0" fillId="0" borderId="2" xfId="0" applyNumberFormat="1" applyBorder="1" applyProtection="1">
      <protection locked="0"/>
    </xf>
    <xf numFmtId="3" fontId="2" fillId="0" borderId="14" xfId="0" applyNumberFormat="1" applyFont="1" applyBorder="1" applyProtection="1">
      <protection locked="0"/>
    </xf>
    <xf numFmtId="166" fontId="4" fillId="2" borderId="2" xfId="1" applyNumberFormat="1" applyFont="1" applyFill="1" applyBorder="1" applyProtection="1">
      <protection locked="0"/>
    </xf>
    <xf numFmtId="3" fontId="0" fillId="2" borderId="38" xfId="0" applyNumberFormat="1" applyFill="1" applyBorder="1" applyProtection="1">
      <protection locked="0"/>
    </xf>
    <xf numFmtId="0" fontId="0" fillId="11" borderId="17" xfId="0" applyFill="1" applyBorder="1" applyProtection="1">
      <protection locked="0"/>
    </xf>
    <xf numFmtId="3" fontId="0" fillId="11" borderId="4" xfId="0" applyNumberFormat="1" applyFill="1" applyBorder="1" applyProtection="1">
      <protection locked="0"/>
    </xf>
    <xf numFmtId="0" fontId="2" fillId="11" borderId="27" xfId="0" applyFont="1" applyFill="1" applyBorder="1" applyProtection="1">
      <protection locked="0"/>
    </xf>
    <xf numFmtId="0" fontId="0" fillId="11" borderId="2" xfId="0" applyFill="1" applyBorder="1" applyProtection="1">
      <protection locked="0"/>
    </xf>
    <xf numFmtId="3" fontId="0" fillId="11" borderId="2" xfId="0" applyNumberFormat="1" applyFill="1" applyBorder="1" applyProtection="1">
      <protection locked="0"/>
    </xf>
    <xf numFmtId="3" fontId="2" fillId="11" borderId="14" xfId="0" applyNumberFormat="1" applyFont="1" applyFill="1" applyBorder="1" applyProtection="1">
      <protection locked="0"/>
    </xf>
    <xf numFmtId="166" fontId="4" fillId="11" borderId="2" xfId="1" applyNumberFormat="1" applyFont="1" applyFill="1" applyBorder="1" applyProtection="1">
      <protection locked="0"/>
    </xf>
    <xf numFmtId="3" fontId="0" fillId="11" borderId="38" xfId="0" applyNumberFormat="1" applyFill="1" applyBorder="1" applyProtection="1">
      <protection locked="0"/>
    </xf>
    <xf numFmtId="0" fontId="2" fillId="0" borderId="7" xfId="0" applyFont="1" applyBorder="1" applyProtection="1">
      <protection locked="0"/>
    </xf>
    <xf numFmtId="3" fontId="0" fillId="0" borderId="16" xfId="0" applyNumberFormat="1" applyBorder="1" applyProtection="1">
      <protection locked="0"/>
    </xf>
    <xf numFmtId="166" fontId="4" fillId="2" borderId="7" xfId="1" applyNumberFormat="1" applyFont="1" applyFill="1" applyBorder="1" applyProtection="1">
      <protection locked="0"/>
    </xf>
    <xf numFmtId="49" fontId="0" fillId="11" borderId="41" xfId="0" applyNumberFormat="1" applyFill="1" applyBorder="1" applyAlignment="1" applyProtection="1">
      <alignment horizontal="left" vertical="center"/>
      <protection locked="0"/>
    </xf>
    <xf numFmtId="0" fontId="0" fillId="11" borderId="42" xfId="0" applyFill="1" applyBorder="1" applyProtection="1">
      <protection locked="0"/>
    </xf>
    <xf numFmtId="3" fontId="0" fillId="11" borderId="42" xfId="0" applyNumberFormat="1" applyFill="1" applyBorder="1" applyProtection="1">
      <protection locked="0"/>
    </xf>
    <xf numFmtId="3" fontId="2" fillId="11" borderId="43" xfId="0" applyNumberFormat="1" applyFont="1" applyFill="1" applyBorder="1" applyProtection="1">
      <protection locked="0"/>
    </xf>
    <xf numFmtId="166" fontId="4" fillId="11" borderId="42" xfId="1" applyNumberFormat="1" applyFont="1" applyFill="1" applyBorder="1" applyProtection="1">
      <protection locked="0"/>
    </xf>
    <xf numFmtId="3" fontId="0" fillId="11" borderId="44" xfId="0" applyNumberFormat="1" applyFill="1" applyBorder="1" applyProtection="1">
      <protection locked="0"/>
    </xf>
    <xf numFmtId="0" fontId="0" fillId="11" borderId="20" xfId="0" applyFill="1" applyBorder="1" applyProtection="1">
      <protection locked="0"/>
    </xf>
    <xf numFmtId="3" fontId="2" fillId="11" borderId="21" xfId="0" applyNumberFormat="1" applyFont="1" applyFill="1" applyBorder="1" applyProtection="1">
      <protection locked="0"/>
    </xf>
    <xf numFmtId="3" fontId="0" fillId="11" borderId="20" xfId="0" applyNumberFormat="1" applyFill="1" applyBorder="1" applyProtection="1">
      <protection locked="0"/>
    </xf>
    <xf numFmtId="3" fontId="0" fillId="11" borderId="37" xfId="0" applyNumberFormat="1" applyFill="1" applyBorder="1" applyProtection="1">
      <protection locked="0"/>
    </xf>
    <xf numFmtId="166" fontId="4" fillId="11" borderId="20" xfId="1" applyNumberFormat="1" applyFont="1" applyFill="1" applyBorder="1" applyProtection="1">
      <protection locked="0"/>
    </xf>
    <xf numFmtId="3" fontId="0" fillId="11" borderId="22" xfId="0" applyNumberFormat="1" applyFill="1" applyBorder="1" applyProtection="1">
      <protection locked="0"/>
    </xf>
    <xf numFmtId="49" fontId="2" fillId="2" borderId="45" xfId="0" applyNumberFormat="1" applyFont="1" applyFill="1" applyBorder="1" applyAlignment="1" applyProtection="1">
      <alignment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2" fillId="0" borderId="0" xfId="0" applyFont="1"/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Border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20" borderId="12" xfId="0" applyFont="1" applyFill="1" applyBorder="1" applyAlignment="1" applyProtection="1">
      <alignment horizontal="center" vertical="center" wrapText="1"/>
      <protection locked="0"/>
    </xf>
    <xf numFmtId="0" fontId="1" fillId="20" borderId="0" xfId="0" applyFont="1" applyFill="1" applyAlignment="1" applyProtection="1">
      <alignment horizontal="center" vertical="center" wrapText="1"/>
      <protection locked="0"/>
    </xf>
    <xf numFmtId="0" fontId="1" fillId="12" borderId="12" xfId="0" applyFont="1" applyFill="1" applyBorder="1" applyAlignment="1" applyProtection="1">
      <alignment horizontal="center" vertical="center" wrapText="1"/>
      <protection locked="0"/>
    </xf>
    <xf numFmtId="0" fontId="1" fillId="12" borderId="0" xfId="0" applyFont="1" applyFill="1" applyAlignment="1" applyProtection="1">
      <alignment horizontal="center" vertical="center" wrapText="1"/>
      <protection locked="0"/>
    </xf>
    <xf numFmtId="165" fontId="8" fillId="12" borderId="1" xfId="1" applyNumberFormat="1" applyFont="1" applyFill="1" applyBorder="1" applyAlignment="1" applyProtection="1">
      <alignment horizontal="center" vertical="center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 applyProtection="1">
      <alignment horizontal="center" vertical="center" wrapText="1"/>
      <protection locked="0"/>
    </xf>
    <xf numFmtId="0" fontId="2" fillId="2" borderId="33" xfId="0" applyFont="1" applyFill="1" applyBorder="1" applyAlignment="1" applyProtection="1">
      <alignment horizontal="center" vertical="center" wrapText="1"/>
      <protection locked="0"/>
    </xf>
    <xf numFmtId="0" fontId="2" fillId="2" borderId="34" xfId="0" applyFont="1" applyFill="1" applyBorder="1" applyAlignment="1" applyProtection="1">
      <alignment horizontal="left" vertical="center" wrapText="1"/>
      <protection locked="0"/>
    </xf>
    <xf numFmtId="0" fontId="2" fillId="2" borderId="33" xfId="0" applyFont="1" applyFill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2" fillId="2" borderId="26" xfId="0" applyFont="1" applyFill="1" applyBorder="1" applyAlignment="1" applyProtection="1">
      <alignment horizontal="left" vertical="center" wrapText="1"/>
      <protection locked="0"/>
    </xf>
    <xf numFmtId="0" fontId="2" fillId="2" borderId="39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40" xfId="0" applyFont="1" applyFill="1" applyBorder="1" applyAlignment="1" applyProtection="1">
      <alignment horizontal="center" vertical="center" wrapText="1"/>
      <protection locked="0"/>
    </xf>
    <xf numFmtId="0" fontId="1" fillId="12" borderId="14" xfId="0" applyFont="1" applyFill="1" applyBorder="1" applyAlignment="1" applyProtection="1">
      <alignment horizontal="right" vertical="center"/>
      <protection locked="0"/>
    </xf>
    <xf numFmtId="0" fontId="1" fillId="12" borderId="11" xfId="0" applyFont="1" applyFill="1" applyBorder="1" applyAlignment="1" applyProtection="1">
      <alignment horizontal="right" vertical="center"/>
      <protection locked="0"/>
    </xf>
    <xf numFmtId="0" fontId="1" fillId="12" borderId="6" xfId="0" applyFont="1" applyFill="1" applyBorder="1" applyAlignment="1" applyProtection="1">
      <alignment horizontal="right" vertical="center"/>
      <protection locked="0"/>
    </xf>
    <xf numFmtId="0" fontId="1" fillId="12" borderId="16" xfId="0" applyFont="1" applyFill="1" applyBorder="1" applyAlignment="1" applyProtection="1">
      <alignment horizontal="right" vertical="center"/>
      <protection locked="0"/>
    </xf>
    <xf numFmtId="0" fontId="1" fillId="12" borderId="10" xfId="0" applyFont="1" applyFill="1" applyBorder="1" applyAlignment="1" applyProtection="1">
      <alignment horizontal="right" vertical="center"/>
      <protection locked="0"/>
    </xf>
    <xf numFmtId="0" fontId="1" fillId="12" borderId="7" xfId="0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center" vertical="center" wrapText="1"/>
      <protection locked="0"/>
    </xf>
    <xf numFmtId="0" fontId="2" fillId="2" borderId="34" xfId="0" applyFont="1" applyFill="1" applyBorder="1" applyAlignment="1" applyProtection="1">
      <alignment horizontal="center" vertical="center" wrapText="1"/>
      <protection locked="0"/>
    </xf>
    <xf numFmtId="0" fontId="2" fillId="2" borderId="32" xfId="0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 applyProtection="1">
      <alignment horizontal="left" vertical="center" wrapText="1"/>
      <protection locked="0"/>
    </xf>
    <xf numFmtId="0" fontId="2" fillId="2" borderId="26" xfId="0" applyFont="1" applyFill="1" applyBorder="1" applyAlignment="1" applyProtection="1">
      <alignment horizontal="left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4.5546875" customWidth="1"/>
    <col min="2" max="2" width="9.88671875" customWidth="1"/>
    <col min="3" max="3" width="10.6640625" customWidth="1"/>
    <col min="4" max="4" width="13.5546875" customWidth="1"/>
    <col min="5" max="5" width="13.5546875" style="2" customWidth="1"/>
    <col min="6" max="8" width="10.33203125" customWidth="1"/>
    <col min="9" max="9" width="19.109375" bestFit="1" customWidth="1"/>
    <col min="10" max="10" width="12" style="55" customWidth="1"/>
    <col min="11" max="11" width="12" customWidth="1"/>
  </cols>
  <sheetData>
    <row r="1" spans="1:11" ht="21" customHeight="1" x14ac:dyDescent="0.25">
      <c r="A1" s="322" t="s">
        <v>82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</row>
    <row r="3" spans="1:11" x14ac:dyDescent="0.25">
      <c r="D3" s="5"/>
      <c r="E3" s="3"/>
    </row>
    <row r="4" spans="1:11" s="49" customFormat="1" ht="18.75" customHeight="1" x14ac:dyDescent="0.25">
      <c r="A4" s="330" t="s">
        <v>19</v>
      </c>
      <c r="B4" s="330" t="s">
        <v>0</v>
      </c>
      <c r="C4" s="330" t="s">
        <v>44</v>
      </c>
      <c r="D4" s="330" t="s">
        <v>21</v>
      </c>
      <c r="E4" s="332" t="s">
        <v>105</v>
      </c>
      <c r="F4" s="333"/>
      <c r="G4" s="333"/>
      <c r="H4" s="334"/>
      <c r="I4" s="330" t="s">
        <v>106</v>
      </c>
      <c r="J4" s="336" t="s">
        <v>107</v>
      </c>
      <c r="K4" s="335" t="s">
        <v>84</v>
      </c>
    </row>
    <row r="5" spans="1:11" s="49" customFormat="1" ht="27" customHeight="1" x14ac:dyDescent="0.25">
      <c r="A5" s="331"/>
      <c r="B5" s="331"/>
      <c r="C5" s="331"/>
      <c r="D5" s="331"/>
      <c r="E5" s="47" t="s">
        <v>43</v>
      </c>
      <c r="F5" s="48" t="s">
        <v>83</v>
      </c>
      <c r="G5" s="48" t="s">
        <v>83</v>
      </c>
      <c r="H5" s="48" t="s">
        <v>83</v>
      </c>
      <c r="I5" s="331"/>
      <c r="J5" s="336"/>
      <c r="K5" s="335"/>
    </row>
    <row r="6" spans="1:11" x14ac:dyDescent="0.25">
      <c r="A6" s="349" t="s">
        <v>38</v>
      </c>
      <c r="B6" s="357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5">
      <c r="A7" s="349"/>
      <c r="B7" s="357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5">
      <c r="A8" s="349"/>
      <c r="B8" s="357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5">
      <c r="A9" s="349"/>
      <c r="B9" s="358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5">
      <c r="A10" s="349"/>
      <c r="B10" s="359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5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5">
      <c r="A12" s="318" t="s">
        <v>50</v>
      </c>
      <c r="B12" s="320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5">
      <c r="A13" s="319"/>
      <c r="B13" s="321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5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5">
      <c r="A15" s="318" t="s">
        <v>46</v>
      </c>
      <c r="B15" s="360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5">
      <c r="A16" s="346"/>
      <c r="B16" s="360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5">
      <c r="A17" s="346"/>
      <c r="B17" s="360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5">
      <c r="A18" s="346"/>
      <c r="B18" s="360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5">
      <c r="A19" s="346"/>
      <c r="B19" s="360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5">
      <c r="A20" s="327" t="s">
        <v>47</v>
      </c>
      <c r="B20" s="320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5">
      <c r="A21" s="328"/>
      <c r="B21" s="361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5">
      <c r="A22" s="328"/>
      <c r="B22" s="321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5">
      <c r="A23" s="329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5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5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5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5">
      <c r="A27" s="324" t="s">
        <v>85</v>
      </c>
      <c r="B27" s="325"/>
      <c r="C27" s="326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5">
      <c r="A28" s="318" t="s">
        <v>18</v>
      </c>
      <c r="B28" s="363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5">
      <c r="A29" s="346"/>
      <c r="B29" s="364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5">
      <c r="A30" s="346"/>
      <c r="B30" s="364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5">
      <c r="A31" s="346"/>
      <c r="B31" s="364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5">
      <c r="A32" s="346"/>
      <c r="B32" s="365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5">
      <c r="A33" s="346"/>
      <c r="B33" s="320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5">
      <c r="A34" s="346"/>
      <c r="B34" s="362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5">
      <c r="A35" s="346"/>
      <c r="B35" s="362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5">
      <c r="A36" s="318" t="s">
        <v>20</v>
      </c>
      <c r="B36" s="347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5">
      <c r="A37" s="337"/>
      <c r="B37" s="348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5">
      <c r="A38" s="318" t="s">
        <v>24</v>
      </c>
      <c r="B38" s="320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5">
      <c r="A39" s="319"/>
      <c r="B39" s="321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5">
      <c r="A40" s="318" t="s">
        <v>30</v>
      </c>
      <c r="B40" s="320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5">
      <c r="A41" s="319"/>
      <c r="B41" s="321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5">
      <c r="A42" s="318" t="s">
        <v>48</v>
      </c>
      <c r="B42" s="347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5">
      <c r="A43" s="346"/>
      <c r="B43" s="348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5">
      <c r="A44" s="346"/>
      <c r="B44" s="348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5">
      <c r="A45" s="346"/>
      <c r="B45" s="348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5">
      <c r="A46" s="346"/>
      <c r="B46" s="348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5">
      <c r="A47" s="346"/>
      <c r="B47" s="348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5">
      <c r="A48" s="346"/>
      <c r="B48" s="348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5">
      <c r="A49" s="346"/>
      <c r="B49" s="348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5">
      <c r="A50" s="346"/>
      <c r="B50" s="348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5">
      <c r="A51" s="346"/>
      <c r="B51" s="348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5">
      <c r="A52" s="346"/>
      <c r="B52" s="348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5">
      <c r="A53" s="346"/>
      <c r="B53" s="348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5">
      <c r="A54" s="349" t="s">
        <v>49</v>
      </c>
      <c r="B54" s="350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5">
      <c r="A55" s="349"/>
      <c r="B55" s="350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5">
      <c r="A56" s="349"/>
      <c r="B56" s="350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5">
      <c r="A57" s="349"/>
      <c r="B57" s="350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5">
      <c r="A58" s="349"/>
      <c r="B58" s="350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5">
      <c r="A59" s="349"/>
      <c r="B59" s="350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5">
      <c r="A60" s="349"/>
      <c r="B60" s="350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5">
      <c r="A61" s="349"/>
      <c r="B61" s="350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5">
      <c r="A62" s="349"/>
      <c r="B62" s="350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5">
      <c r="A63" s="349"/>
      <c r="B63" s="350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5">
      <c r="A64" s="349"/>
      <c r="B64" s="350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5">
      <c r="A65" s="349"/>
      <c r="B65" s="350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5">
      <c r="A66" s="349"/>
      <c r="B66" s="350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5">
      <c r="A67" s="349"/>
      <c r="B67" s="350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5">
      <c r="A68" s="349"/>
      <c r="B68" s="350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5">
      <c r="A69" s="349"/>
      <c r="B69" s="350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5">
      <c r="A70" s="349"/>
      <c r="B70" s="350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5">
      <c r="A71" s="351" t="s">
        <v>86</v>
      </c>
      <c r="B71" s="352"/>
      <c r="C71" s="353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6" x14ac:dyDescent="0.3">
      <c r="A75" s="64" t="s">
        <v>100</v>
      </c>
    </row>
    <row r="76" spans="1:11" x14ac:dyDescent="0.25">
      <c r="E76"/>
      <c r="F76" s="73">
        <v>43555</v>
      </c>
      <c r="J76"/>
      <c r="K76" s="55"/>
    </row>
    <row r="77" spans="1:11" x14ac:dyDescent="0.25">
      <c r="A77" s="354" t="s">
        <v>101</v>
      </c>
      <c r="B77" s="355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5">
      <c r="A78" s="356"/>
      <c r="B78" s="355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5">
      <c r="A79" s="356"/>
      <c r="B79" s="355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5">
      <c r="A80" s="356"/>
      <c r="B80" s="355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5">
      <c r="A81" s="356"/>
      <c r="B81" s="355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5">
      <c r="A82" s="356"/>
      <c r="B82" s="355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5">
      <c r="A83" s="356"/>
      <c r="B83" s="355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5">
      <c r="A84" s="356"/>
      <c r="B84" s="355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5">
      <c r="A85" s="356"/>
      <c r="B85" s="355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5">
      <c r="A86" s="356"/>
      <c r="B86" s="355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5">
      <c r="A87" s="356"/>
      <c r="B87" s="355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5">
      <c r="A88" s="356"/>
      <c r="B88" s="355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5">
      <c r="A89" s="356"/>
      <c r="B89" s="355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5">
      <c r="A90" s="356"/>
      <c r="B90" s="355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5">
      <c r="A91" s="356"/>
      <c r="B91" s="355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5">
      <c r="A92" s="356"/>
      <c r="B92" s="355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5">
      <c r="A93" s="356"/>
      <c r="B93" s="355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5">
      <c r="A94" s="356"/>
      <c r="B94" s="355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5">
      <c r="A95" s="356"/>
      <c r="B95" s="355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5">
      <c r="A96" s="356"/>
      <c r="B96" s="355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5">
      <c r="A97" s="356"/>
      <c r="B97" s="355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5">
      <c r="A98" s="356"/>
      <c r="B98" s="355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5">
      <c r="A99" s="356"/>
      <c r="B99" s="355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5">
      <c r="A100" s="356"/>
      <c r="B100" s="355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5">
      <c r="A101" s="356"/>
      <c r="B101" s="355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5">
      <c r="A102" s="356"/>
      <c r="B102" s="355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5">
      <c r="A103" s="356"/>
      <c r="B103" s="355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5">
      <c r="A104" s="356"/>
      <c r="B104" s="355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5">
      <c r="A105" s="356"/>
      <c r="B105" s="355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5">
      <c r="A106" s="356"/>
      <c r="B106" s="355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5">
      <c r="A107" s="356"/>
      <c r="B107" s="355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5">
      <c r="A108" s="356"/>
      <c r="B108" s="355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5">
      <c r="A109" s="356"/>
      <c r="B109" s="355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5">
      <c r="A110" s="356"/>
      <c r="B110" s="355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5">
      <c r="A111" s="356"/>
      <c r="B111" s="355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5">
      <c r="A112" s="356"/>
      <c r="B112" s="355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5">
      <c r="A113" s="356"/>
      <c r="B113" s="355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5">
      <c r="A114" s="356"/>
      <c r="B114" s="355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5">
      <c r="A115" s="356"/>
      <c r="B115" s="355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5">
      <c r="A116" s="356"/>
      <c r="B116" s="355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5">
      <c r="E117" s="68"/>
      <c r="J117" s="69"/>
    </row>
    <row r="118" spans="1:10" x14ac:dyDescent="0.25">
      <c r="C118" s="5"/>
    </row>
    <row r="119" spans="1:10" x14ac:dyDescent="0.25">
      <c r="C119" s="5"/>
    </row>
    <row r="120" spans="1:10" x14ac:dyDescent="0.25">
      <c r="C120" s="5"/>
    </row>
    <row r="121" spans="1:10" s="12" customFormat="1" x14ac:dyDescent="0.25">
      <c r="A121" s="343" t="s">
        <v>52</v>
      </c>
      <c r="B121" s="343"/>
      <c r="C121" s="343"/>
      <c r="D121" s="343"/>
      <c r="E121" s="343"/>
      <c r="F121" s="343"/>
      <c r="G121" s="11"/>
      <c r="H121" s="11"/>
      <c r="J121" s="58"/>
    </row>
    <row r="122" spans="1:10" s="12" customFormat="1" x14ac:dyDescent="0.25">
      <c r="A122" s="345"/>
      <c r="B122" s="345"/>
      <c r="C122" s="345"/>
      <c r="D122" s="345"/>
      <c r="E122" s="345"/>
      <c r="F122" s="345"/>
      <c r="J122" s="58"/>
    </row>
    <row r="123" spans="1:10" s="12" customFormat="1" x14ac:dyDescent="0.25">
      <c r="A123" s="13"/>
      <c r="B123" s="13"/>
      <c r="C123" s="13"/>
      <c r="D123" s="14"/>
      <c r="E123" s="14"/>
      <c r="F123" s="15"/>
      <c r="J123" s="58"/>
    </row>
    <row r="124" spans="1:10" s="12" customFormat="1" x14ac:dyDescent="0.25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5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5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5">
      <c r="A127" s="343" t="s">
        <v>56</v>
      </c>
      <c r="B127" s="343"/>
      <c r="C127" s="343"/>
      <c r="D127" s="343"/>
      <c r="E127" s="17"/>
      <c r="F127" s="15" t="e">
        <f>SUM(#REF!)</f>
        <v>#REF!</v>
      </c>
      <c r="J127" s="58"/>
    </row>
    <row r="128" spans="1:10" s="12" customFormat="1" x14ac:dyDescent="0.25">
      <c r="A128" s="343" t="s">
        <v>57</v>
      </c>
      <c r="B128" s="343"/>
      <c r="C128" s="343"/>
      <c r="D128" s="343"/>
      <c r="E128" s="17"/>
      <c r="F128" s="15">
        <v>0</v>
      </c>
      <c r="J128" s="58"/>
    </row>
    <row r="129" spans="1:10" s="12" customFormat="1" x14ac:dyDescent="0.25">
      <c r="A129" s="343" t="s">
        <v>58</v>
      </c>
      <c r="B129" s="343"/>
      <c r="C129" s="343"/>
      <c r="D129" s="343"/>
      <c r="E129" s="17"/>
      <c r="F129" s="15">
        <v>0</v>
      </c>
      <c r="J129" s="58"/>
    </row>
    <row r="130" spans="1:10" s="12" customFormat="1" x14ac:dyDescent="0.25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5">
      <c r="A131" s="343" t="s">
        <v>60</v>
      </c>
      <c r="B131" s="343"/>
      <c r="C131" s="343"/>
      <c r="D131" s="343"/>
      <c r="E131" s="17"/>
      <c r="F131" s="15">
        <v>0</v>
      </c>
      <c r="J131" s="58"/>
    </row>
    <row r="132" spans="1:10" s="12" customFormat="1" x14ac:dyDescent="0.25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5">
      <c r="A133" s="344" t="s">
        <v>62</v>
      </c>
      <c r="B133" s="344"/>
      <c r="C133" s="344"/>
      <c r="D133" s="344"/>
      <c r="E133" s="18"/>
      <c r="F133" s="19" t="e">
        <f>SUM(#REF!,#REF!)</f>
        <v>#REF!</v>
      </c>
      <c r="J133" s="58"/>
    </row>
    <row r="134" spans="1:10" s="12" customFormat="1" x14ac:dyDescent="0.25">
      <c r="A134" s="341" t="s">
        <v>63</v>
      </c>
      <c r="B134" s="341"/>
      <c r="C134" s="341"/>
      <c r="D134" s="341"/>
      <c r="E134" s="17"/>
      <c r="F134" s="15" t="e">
        <f>SUM(F124:F133)</f>
        <v>#REF!</v>
      </c>
      <c r="J134" s="58"/>
    </row>
    <row r="135" spans="1:10" s="12" customFormat="1" x14ac:dyDescent="0.25">
      <c r="A135" s="17"/>
      <c r="B135" s="17"/>
      <c r="C135" s="17"/>
      <c r="D135" s="17"/>
      <c r="E135" s="17"/>
      <c r="F135" s="15"/>
      <c r="J135" s="58"/>
    </row>
    <row r="136" spans="1:10" s="12" customFormat="1" x14ac:dyDescent="0.25">
      <c r="A136" s="17"/>
      <c r="B136" s="17"/>
      <c r="C136" s="17"/>
      <c r="D136" s="17"/>
      <c r="E136" s="17"/>
      <c r="F136" s="15"/>
      <c r="J136" s="58"/>
    </row>
    <row r="137" spans="1:10" s="12" customFormat="1" x14ac:dyDescent="0.25">
      <c r="A137" s="17"/>
      <c r="B137" s="17"/>
      <c r="C137" s="17"/>
      <c r="D137" s="17"/>
      <c r="E137" s="17"/>
      <c r="F137" s="15"/>
      <c r="J137" s="58"/>
    </row>
    <row r="138" spans="1:10" s="12" customFormat="1" x14ac:dyDescent="0.25">
      <c r="A138" s="17"/>
      <c r="B138" s="17"/>
      <c r="C138" s="17"/>
      <c r="D138" s="17"/>
      <c r="E138" s="17"/>
      <c r="F138" s="15"/>
      <c r="J138" s="58"/>
    </row>
    <row r="139" spans="1:10" s="12" customFormat="1" x14ac:dyDescent="0.25">
      <c r="A139" s="17"/>
      <c r="B139" s="17"/>
      <c r="C139" s="17"/>
      <c r="D139" s="17"/>
      <c r="E139" s="17"/>
      <c r="F139" s="15"/>
      <c r="J139" s="58"/>
    </row>
    <row r="140" spans="1:10" s="12" customFormat="1" x14ac:dyDescent="0.25">
      <c r="A140" s="345"/>
      <c r="B140" s="345"/>
      <c r="C140" s="345"/>
      <c r="D140" s="345"/>
      <c r="E140" s="345"/>
      <c r="F140" s="345"/>
      <c r="J140" s="58"/>
    </row>
    <row r="141" spans="1:10" s="12" customFormat="1" x14ac:dyDescent="0.25">
      <c r="A141" s="345"/>
      <c r="B141" s="345"/>
      <c r="C141" s="345"/>
      <c r="D141" s="345"/>
      <c r="E141" s="345"/>
      <c r="F141" s="345"/>
      <c r="J141" s="58"/>
    </row>
    <row r="142" spans="1:10" s="12" customFormat="1" x14ac:dyDescent="0.25">
      <c r="A142" s="345"/>
      <c r="B142" s="345"/>
      <c r="C142" s="345"/>
      <c r="D142" s="345"/>
      <c r="E142" s="345"/>
      <c r="F142" s="345"/>
      <c r="J142" s="58"/>
    </row>
    <row r="143" spans="1:10" s="12" customFormat="1" x14ac:dyDescent="0.25">
      <c r="A143" s="343" t="s">
        <v>64</v>
      </c>
      <c r="B143" s="343"/>
      <c r="C143" s="343"/>
      <c r="D143" s="343"/>
      <c r="E143" s="343"/>
      <c r="F143" s="343"/>
      <c r="J143" s="58"/>
    </row>
    <row r="144" spans="1:10" s="12" customFormat="1" x14ac:dyDescent="0.25">
      <c r="A144" s="345"/>
      <c r="B144" s="345"/>
      <c r="C144" s="345"/>
      <c r="D144" s="345"/>
      <c r="E144" s="345"/>
      <c r="F144" s="345"/>
      <c r="J144" s="58"/>
    </row>
    <row r="145" spans="1:10" s="12" customFormat="1" x14ac:dyDescent="0.25">
      <c r="A145" s="343" t="s">
        <v>65</v>
      </c>
      <c r="B145" s="343"/>
      <c r="C145" s="343"/>
      <c r="D145" s="343"/>
      <c r="E145" s="17"/>
      <c r="F145" s="15" t="e">
        <f>SUM(#REF!,#REF!)</f>
        <v>#REF!</v>
      </c>
      <c r="J145" s="58"/>
    </row>
    <row r="146" spans="1:10" s="12" customFormat="1" x14ac:dyDescent="0.25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5">
      <c r="A147" s="343" t="s">
        <v>66</v>
      </c>
      <c r="B147" s="343"/>
      <c r="C147" s="343"/>
      <c r="D147" s="343"/>
      <c r="E147" s="17"/>
      <c r="F147" s="15" t="e">
        <f>SUM(#REF!,#REF!,#REF!,#REF!)</f>
        <v>#REF!</v>
      </c>
      <c r="J147" s="58"/>
    </row>
    <row r="148" spans="1:10" s="12" customFormat="1" x14ac:dyDescent="0.25">
      <c r="A148" s="343" t="s">
        <v>67</v>
      </c>
      <c r="B148" s="343"/>
      <c r="C148" s="343"/>
      <c r="D148" s="343"/>
      <c r="E148" s="17"/>
      <c r="F148" s="15">
        <v>0</v>
      </c>
      <c r="J148" s="58"/>
    </row>
    <row r="149" spans="1:10" s="12" customFormat="1" x14ac:dyDescent="0.25">
      <c r="A149" s="343" t="s">
        <v>68</v>
      </c>
      <c r="B149" s="343"/>
      <c r="C149" s="343"/>
      <c r="D149" s="343"/>
      <c r="E149" s="17"/>
      <c r="F149" s="15" t="e">
        <f>SUM(#REF!,#REF!,#REF!)</f>
        <v>#REF!</v>
      </c>
      <c r="J149" s="58"/>
    </row>
    <row r="150" spans="1:10" s="12" customFormat="1" x14ac:dyDescent="0.25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5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5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5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5">
      <c r="A154" s="341" t="s">
        <v>63</v>
      </c>
      <c r="B154" s="341"/>
      <c r="C154" s="341"/>
      <c r="D154" s="341"/>
      <c r="E154" s="17"/>
      <c r="F154" s="15" t="e">
        <f>SUM(F145:F153)</f>
        <v>#REF!</v>
      </c>
      <c r="J154" s="58"/>
    </row>
    <row r="155" spans="1:10" s="12" customFormat="1" x14ac:dyDescent="0.25">
      <c r="A155" s="17"/>
      <c r="B155" s="16"/>
      <c r="C155" s="23"/>
      <c r="D155" s="14"/>
      <c r="E155" s="14"/>
      <c r="F155" s="15"/>
      <c r="J155" s="58"/>
    </row>
    <row r="156" spans="1:10" s="12" customFormat="1" x14ac:dyDescent="0.25">
      <c r="A156" s="17"/>
      <c r="B156" s="16"/>
      <c r="C156" s="23"/>
      <c r="D156" s="14"/>
      <c r="E156" s="14"/>
      <c r="F156" s="15"/>
      <c r="J156" s="58"/>
    </row>
    <row r="157" spans="1:10" s="12" customFormat="1" x14ac:dyDescent="0.25">
      <c r="A157" s="17"/>
      <c r="B157" s="16"/>
      <c r="C157" s="23"/>
      <c r="D157" s="14"/>
      <c r="E157" s="14"/>
      <c r="F157" s="15"/>
      <c r="J157" s="58"/>
    </row>
    <row r="158" spans="1:10" s="12" customFormat="1" x14ac:dyDescent="0.25">
      <c r="A158" s="343" t="s">
        <v>70</v>
      </c>
      <c r="B158" s="343"/>
      <c r="C158" s="343"/>
      <c r="D158" s="343"/>
      <c r="E158" s="343"/>
      <c r="F158" s="343"/>
      <c r="J158" s="58"/>
    </row>
    <row r="159" spans="1:10" s="12" customFormat="1" x14ac:dyDescent="0.25">
      <c r="A159" s="345"/>
      <c r="B159" s="345"/>
      <c r="C159" s="345"/>
      <c r="D159" s="345"/>
      <c r="E159" s="345"/>
      <c r="F159" s="345"/>
      <c r="J159" s="58"/>
    </row>
    <row r="160" spans="1:10" s="12" customFormat="1" x14ac:dyDescent="0.25">
      <c r="A160" s="13"/>
      <c r="B160" s="13"/>
      <c r="C160" s="13"/>
      <c r="D160" s="14"/>
      <c r="E160" s="14"/>
      <c r="F160" s="15"/>
      <c r="J160" s="58"/>
    </row>
    <row r="161" spans="1:10" s="12" customFormat="1" x14ac:dyDescent="0.25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5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5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5">
      <c r="A164" s="343" t="s">
        <v>56</v>
      </c>
      <c r="B164" s="343"/>
      <c r="C164" s="343"/>
      <c r="D164" s="343"/>
      <c r="E164" s="17"/>
      <c r="F164" s="15">
        <v>0</v>
      </c>
      <c r="J164" s="58"/>
    </row>
    <row r="165" spans="1:10" s="12" customFormat="1" x14ac:dyDescent="0.25">
      <c r="A165" s="343" t="s">
        <v>57</v>
      </c>
      <c r="B165" s="343"/>
      <c r="C165" s="343"/>
      <c r="D165" s="343"/>
      <c r="E165" s="17"/>
      <c r="F165" s="15">
        <v>0</v>
      </c>
      <c r="J165" s="58"/>
    </row>
    <row r="166" spans="1:10" s="12" customFormat="1" x14ac:dyDescent="0.25">
      <c r="A166" s="343" t="s">
        <v>58</v>
      </c>
      <c r="B166" s="343"/>
      <c r="C166" s="343"/>
      <c r="D166" s="343"/>
      <c r="E166" s="17"/>
      <c r="F166" s="15">
        <v>0</v>
      </c>
      <c r="J166" s="58"/>
    </row>
    <row r="167" spans="1:10" s="12" customFormat="1" x14ac:dyDescent="0.25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5">
      <c r="A168" s="343" t="s">
        <v>60</v>
      </c>
      <c r="B168" s="343"/>
      <c r="C168" s="343"/>
      <c r="D168" s="343"/>
      <c r="E168" s="17"/>
      <c r="F168" s="15">
        <v>0</v>
      </c>
      <c r="J168" s="58"/>
    </row>
    <row r="169" spans="1:10" s="12" customFormat="1" x14ac:dyDescent="0.25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5">
      <c r="A170" s="344" t="s">
        <v>62</v>
      </c>
      <c r="B170" s="344"/>
      <c r="C170" s="344"/>
      <c r="D170" s="344"/>
      <c r="E170" s="18"/>
      <c r="F170" s="19">
        <v>0</v>
      </c>
      <c r="J170" s="58"/>
    </row>
    <row r="171" spans="1:10" s="12" customFormat="1" x14ac:dyDescent="0.25">
      <c r="A171" s="341" t="s">
        <v>63</v>
      </c>
      <c r="B171" s="341"/>
      <c r="C171" s="341"/>
      <c r="D171" s="341"/>
      <c r="E171" s="17"/>
      <c r="F171" s="15">
        <f>SUM(F161:F170)</f>
        <v>0</v>
      </c>
      <c r="J171" s="58"/>
    </row>
    <row r="172" spans="1:10" s="12" customFormat="1" x14ac:dyDescent="0.25">
      <c r="A172" s="345"/>
      <c r="B172" s="345"/>
      <c r="C172" s="345"/>
      <c r="D172" s="345"/>
      <c r="E172" s="345"/>
      <c r="F172" s="345"/>
      <c r="J172" s="58"/>
    </row>
    <row r="173" spans="1:10" s="12" customFormat="1" x14ac:dyDescent="0.25">
      <c r="A173" s="345"/>
      <c r="B173" s="345"/>
      <c r="C173" s="345"/>
      <c r="D173" s="345"/>
      <c r="E173" s="345"/>
      <c r="F173" s="345"/>
      <c r="J173" s="58"/>
    </row>
    <row r="174" spans="1:10" s="12" customFormat="1" x14ac:dyDescent="0.25">
      <c r="A174" s="345"/>
      <c r="B174" s="345"/>
      <c r="C174" s="345"/>
      <c r="D174" s="345"/>
      <c r="E174" s="345"/>
      <c r="F174" s="345"/>
      <c r="J174" s="58"/>
    </row>
    <row r="175" spans="1:10" s="12" customFormat="1" x14ac:dyDescent="0.25">
      <c r="A175" s="343" t="s">
        <v>71</v>
      </c>
      <c r="B175" s="343"/>
      <c r="C175" s="343"/>
      <c r="D175" s="343"/>
      <c r="E175" s="343"/>
      <c r="F175" s="343"/>
      <c r="J175" s="58"/>
    </row>
    <row r="176" spans="1:10" s="12" customFormat="1" x14ac:dyDescent="0.25">
      <c r="A176" s="345"/>
      <c r="B176" s="345"/>
      <c r="C176" s="345"/>
      <c r="D176" s="345"/>
      <c r="E176" s="345"/>
      <c r="F176" s="345"/>
      <c r="J176" s="58"/>
    </row>
    <row r="177" spans="1:10" s="12" customFormat="1" x14ac:dyDescent="0.25">
      <c r="A177" s="343" t="s">
        <v>65</v>
      </c>
      <c r="B177" s="343"/>
      <c r="C177" s="343"/>
      <c r="D177" s="343"/>
      <c r="E177" s="17"/>
      <c r="F177" s="15">
        <v>0</v>
      </c>
      <c r="J177" s="58"/>
    </row>
    <row r="178" spans="1:10" s="12" customFormat="1" x14ac:dyDescent="0.25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5">
      <c r="A179" s="343" t="s">
        <v>66</v>
      </c>
      <c r="B179" s="343"/>
      <c r="C179" s="343"/>
      <c r="D179" s="343"/>
      <c r="E179" s="17"/>
      <c r="F179" s="15">
        <f>SUM(G54:G55)</f>
        <v>0</v>
      </c>
      <c r="J179" s="58"/>
    </row>
    <row r="180" spans="1:10" s="12" customFormat="1" x14ac:dyDescent="0.25">
      <c r="A180" s="343" t="s">
        <v>67</v>
      </c>
      <c r="B180" s="343"/>
      <c r="C180" s="343"/>
      <c r="D180" s="343"/>
      <c r="E180" s="17"/>
      <c r="F180" s="15">
        <f>SUM(G46)</f>
        <v>0</v>
      </c>
      <c r="J180" s="58"/>
    </row>
    <row r="181" spans="1:10" s="12" customFormat="1" x14ac:dyDescent="0.25">
      <c r="A181" s="343" t="s">
        <v>68</v>
      </c>
      <c r="B181" s="343"/>
      <c r="C181" s="343"/>
      <c r="D181" s="343"/>
      <c r="E181" s="17"/>
      <c r="F181" s="15">
        <f>SUM(G58:G65,G47,G31:G38)</f>
        <v>0</v>
      </c>
      <c r="J181" s="58"/>
    </row>
    <row r="182" spans="1:10" s="12" customFormat="1" x14ac:dyDescent="0.25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5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5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5">
      <c r="A185" s="341" t="s">
        <v>63</v>
      </c>
      <c r="B185" s="341"/>
      <c r="C185" s="341"/>
      <c r="D185" s="341"/>
      <c r="E185" s="17"/>
      <c r="F185" s="15">
        <f>SUM(F177:F184)</f>
        <v>0</v>
      </c>
      <c r="J185" s="58"/>
    </row>
    <row r="186" spans="1:10" s="12" customFormat="1" x14ac:dyDescent="0.25">
      <c r="A186" s="24"/>
      <c r="B186" s="25"/>
      <c r="C186" s="26"/>
      <c r="D186" s="27"/>
      <c r="E186" s="27"/>
      <c r="F186" s="28"/>
      <c r="J186" s="58"/>
    </row>
    <row r="187" spans="1:10" s="12" customFormat="1" x14ac:dyDescent="0.25">
      <c r="A187" s="24"/>
      <c r="B187" s="25"/>
      <c r="C187" s="26"/>
      <c r="D187" s="27"/>
      <c r="E187" s="27"/>
      <c r="F187" s="28"/>
      <c r="J187" s="58"/>
    </row>
    <row r="188" spans="1:10" s="12" customFormat="1" x14ac:dyDescent="0.25">
      <c r="A188" s="24"/>
      <c r="B188" s="25"/>
      <c r="C188" s="26"/>
      <c r="D188" s="27"/>
      <c r="E188" s="27"/>
      <c r="F188" s="28"/>
      <c r="J188" s="58"/>
    </row>
    <row r="189" spans="1:10" s="12" customFormat="1" x14ac:dyDescent="0.25">
      <c r="A189" s="24"/>
      <c r="B189" s="25"/>
      <c r="C189" s="26"/>
      <c r="D189" s="27"/>
      <c r="E189" s="27"/>
      <c r="F189" s="28"/>
      <c r="J189" s="58"/>
    </row>
    <row r="190" spans="1:10" s="12" customFormat="1" x14ac:dyDescent="0.25">
      <c r="A190" s="24"/>
      <c r="B190" s="25"/>
      <c r="C190" s="26"/>
      <c r="D190" s="27"/>
      <c r="E190" s="27"/>
      <c r="F190" s="28"/>
      <c r="J190" s="58"/>
    </row>
    <row r="191" spans="1:10" s="12" customFormat="1" x14ac:dyDescent="0.25">
      <c r="A191" s="338" t="s">
        <v>74</v>
      </c>
      <c r="B191" s="338"/>
      <c r="C191" s="338"/>
      <c r="D191" s="338"/>
      <c r="E191" s="338"/>
      <c r="F191" s="338"/>
      <c r="J191" s="58"/>
    </row>
    <row r="192" spans="1:10" s="12" customFormat="1" x14ac:dyDescent="0.25">
      <c r="A192" s="340"/>
      <c r="B192" s="340"/>
      <c r="C192" s="340"/>
      <c r="D192" s="340"/>
      <c r="E192" s="340"/>
      <c r="F192" s="340"/>
      <c r="J192" s="58"/>
    </row>
    <row r="193" spans="1:10" s="12" customFormat="1" x14ac:dyDescent="0.25">
      <c r="A193" s="29"/>
      <c r="B193" s="29"/>
      <c r="C193" s="29"/>
      <c r="D193" s="30"/>
      <c r="E193" s="30"/>
      <c r="F193" s="31"/>
      <c r="J193" s="58"/>
    </row>
    <row r="194" spans="1:10" s="12" customFormat="1" x14ac:dyDescent="0.25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5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5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5">
      <c r="A197" s="338" t="s">
        <v>56</v>
      </c>
      <c r="B197" s="338"/>
      <c r="C197" s="338"/>
      <c r="D197" s="338"/>
      <c r="E197" s="33"/>
      <c r="F197" s="31" t="e">
        <f t="shared" si="47"/>
        <v>#REF!</v>
      </c>
      <c r="J197" s="58"/>
    </row>
    <row r="198" spans="1:10" s="12" customFormat="1" x14ac:dyDescent="0.25">
      <c r="A198" s="338" t="s">
        <v>57</v>
      </c>
      <c r="B198" s="338"/>
      <c r="C198" s="338"/>
      <c r="D198" s="338"/>
      <c r="E198" s="33"/>
      <c r="F198" s="31">
        <f t="shared" si="47"/>
        <v>0</v>
      </c>
      <c r="J198" s="58"/>
    </row>
    <row r="199" spans="1:10" s="12" customFormat="1" x14ac:dyDescent="0.25">
      <c r="A199" s="338" t="s">
        <v>58</v>
      </c>
      <c r="B199" s="338"/>
      <c r="C199" s="338"/>
      <c r="D199" s="338"/>
      <c r="E199" s="33"/>
      <c r="F199" s="31">
        <f t="shared" si="47"/>
        <v>0</v>
      </c>
      <c r="J199" s="58"/>
    </row>
    <row r="200" spans="1:10" s="12" customFormat="1" x14ac:dyDescent="0.25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5">
      <c r="A201" s="338" t="s">
        <v>60</v>
      </c>
      <c r="B201" s="338"/>
      <c r="C201" s="338"/>
      <c r="D201" s="338"/>
      <c r="E201" s="33"/>
      <c r="F201" s="31">
        <f t="shared" si="47"/>
        <v>0</v>
      </c>
      <c r="J201" s="58"/>
    </row>
    <row r="202" spans="1:10" s="12" customFormat="1" x14ac:dyDescent="0.25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5">
      <c r="A203" s="342" t="s">
        <v>62</v>
      </c>
      <c r="B203" s="342"/>
      <c r="C203" s="342"/>
      <c r="D203" s="342"/>
      <c r="E203" s="34"/>
      <c r="F203" s="35" t="e">
        <f t="shared" si="47"/>
        <v>#REF!</v>
      </c>
      <c r="J203" s="58"/>
    </row>
    <row r="204" spans="1:10" s="12" customFormat="1" x14ac:dyDescent="0.25">
      <c r="A204" s="339" t="s">
        <v>63</v>
      </c>
      <c r="B204" s="339"/>
      <c r="C204" s="339"/>
      <c r="D204" s="339"/>
      <c r="E204" s="33"/>
      <c r="F204" s="31" t="e">
        <f>SUM(F194:F203)</f>
        <v>#REF!</v>
      </c>
      <c r="J204" s="58"/>
    </row>
    <row r="205" spans="1:10" s="12" customFormat="1" x14ac:dyDescent="0.25">
      <c r="A205" s="33"/>
      <c r="B205" s="33"/>
      <c r="C205" s="33"/>
      <c r="D205" s="33"/>
      <c r="E205" s="33"/>
      <c r="F205" s="31"/>
      <c r="J205" s="58"/>
    </row>
    <row r="206" spans="1:10" s="12" customFormat="1" x14ac:dyDescent="0.25">
      <c r="A206" s="33"/>
      <c r="B206" s="33"/>
      <c r="C206" s="33"/>
      <c r="D206" s="33"/>
      <c r="E206" s="33"/>
      <c r="F206" s="31"/>
      <c r="J206" s="58"/>
    </row>
    <row r="207" spans="1:10" s="12" customFormat="1" x14ac:dyDescent="0.25">
      <c r="A207" s="33"/>
      <c r="B207" s="33"/>
      <c r="C207" s="33"/>
      <c r="D207" s="33"/>
      <c r="E207" s="33"/>
      <c r="F207" s="31"/>
      <c r="J207" s="58"/>
    </row>
    <row r="208" spans="1:10" s="12" customFormat="1" x14ac:dyDescent="0.25">
      <c r="A208" s="340"/>
      <c r="B208" s="340"/>
      <c r="C208" s="340"/>
      <c r="D208" s="340"/>
      <c r="E208" s="340"/>
      <c r="F208" s="340"/>
      <c r="J208" s="58"/>
    </row>
    <row r="209" spans="1:10" s="12" customFormat="1" x14ac:dyDescent="0.25">
      <c r="A209" s="340"/>
      <c r="B209" s="340"/>
      <c r="C209" s="340"/>
      <c r="D209" s="340"/>
      <c r="E209" s="340"/>
      <c r="F209" s="340"/>
      <c r="J209" s="58"/>
    </row>
    <row r="210" spans="1:10" s="12" customFormat="1" x14ac:dyDescent="0.25">
      <c r="A210" s="340"/>
      <c r="B210" s="340"/>
      <c r="C210" s="340"/>
      <c r="D210" s="340"/>
      <c r="E210" s="340"/>
      <c r="F210" s="340"/>
      <c r="J210" s="58"/>
    </row>
    <row r="211" spans="1:10" s="12" customFormat="1" x14ac:dyDescent="0.25">
      <c r="A211" s="338" t="s">
        <v>76</v>
      </c>
      <c r="B211" s="338"/>
      <c r="C211" s="338"/>
      <c r="D211" s="338"/>
      <c r="E211" s="338"/>
      <c r="F211" s="338"/>
      <c r="J211" s="58"/>
    </row>
    <row r="212" spans="1:10" s="12" customFormat="1" x14ac:dyDescent="0.25">
      <c r="A212" s="340"/>
      <c r="B212" s="340"/>
      <c r="C212" s="340"/>
      <c r="D212" s="340"/>
      <c r="E212" s="340"/>
      <c r="F212" s="340"/>
      <c r="J212" s="58"/>
    </row>
    <row r="213" spans="1:10" s="12" customFormat="1" x14ac:dyDescent="0.25">
      <c r="A213" s="338" t="s">
        <v>65</v>
      </c>
      <c r="B213" s="338"/>
      <c r="C213" s="338"/>
      <c r="D213" s="338"/>
      <c r="E213" s="33"/>
      <c r="F213" s="31" t="e">
        <f t="shared" ref="F213:F218" si="48">SUM(F145,F177)</f>
        <v>#REF!</v>
      </c>
      <c r="J213" s="58"/>
    </row>
    <row r="214" spans="1:10" s="12" customFormat="1" x14ac:dyDescent="0.25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5">
      <c r="A215" s="338" t="s">
        <v>66</v>
      </c>
      <c r="B215" s="338"/>
      <c r="C215" s="338"/>
      <c r="D215" s="338"/>
      <c r="E215" s="33"/>
      <c r="F215" s="31" t="e">
        <f t="shared" si="48"/>
        <v>#REF!</v>
      </c>
      <c r="J215" s="58"/>
    </row>
    <row r="216" spans="1:10" s="12" customFormat="1" x14ac:dyDescent="0.25">
      <c r="A216" s="338" t="s">
        <v>67</v>
      </c>
      <c r="B216" s="338"/>
      <c r="C216" s="338"/>
      <c r="D216" s="338"/>
      <c r="E216" s="33"/>
      <c r="F216" s="31">
        <f t="shared" si="48"/>
        <v>0</v>
      </c>
      <c r="J216" s="58"/>
    </row>
    <row r="217" spans="1:10" s="12" customFormat="1" x14ac:dyDescent="0.25">
      <c r="A217" s="338" t="s">
        <v>68</v>
      </c>
      <c r="B217" s="338"/>
      <c r="C217" s="338"/>
      <c r="D217" s="338"/>
      <c r="E217" s="33"/>
      <c r="F217" s="31" t="e">
        <f t="shared" si="48"/>
        <v>#REF!</v>
      </c>
      <c r="J217" s="58"/>
    </row>
    <row r="218" spans="1:10" s="12" customFormat="1" x14ac:dyDescent="0.25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5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5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5">
      <c r="A221" s="339" t="s">
        <v>63</v>
      </c>
      <c r="B221" s="339"/>
      <c r="C221" s="339"/>
      <c r="D221" s="339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213:D213"/>
    <mergeCell ref="A215:D215"/>
    <mergeCell ref="A216:D216"/>
    <mergeCell ref="A217:D217"/>
    <mergeCell ref="A221:D221"/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3" customWidth="1"/>
    <col min="5" max="5" width="12.6640625" customWidth="1"/>
    <col min="6" max="8" width="11.109375" customWidth="1"/>
    <col min="9" max="9" width="12.6640625" customWidth="1"/>
    <col min="10" max="10" width="12.88671875" customWidth="1"/>
    <col min="11" max="11" width="13.5546875" style="101" customWidth="1"/>
    <col min="12" max="12" width="12.44140625" customWidth="1"/>
  </cols>
  <sheetData>
    <row r="1" spans="1:12" x14ac:dyDescent="0.25">
      <c r="A1" s="386" t="s">
        <v>82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481" t="s">
        <v>19</v>
      </c>
      <c r="B4" s="483" t="s">
        <v>0</v>
      </c>
      <c r="C4" s="481" t="s">
        <v>44</v>
      </c>
      <c r="D4" s="481" t="s">
        <v>21</v>
      </c>
      <c r="E4" s="485" t="s">
        <v>142</v>
      </c>
      <c r="F4" s="487" t="s">
        <v>167</v>
      </c>
      <c r="G4" s="488"/>
      <c r="H4" s="488"/>
      <c r="I4" s="489"/>
      <c r="J4" s="485" t="s">
        <v>168</v>
      </c>
      <c r="K4" s="490" t="s">
        <v>169</v>
      </c>
      <c r="L4" s="491" t="s">
        <v>170</v>
      </c>
    </row>
    <row r="5" spans="1:12" ht="41.25" customHeight="1" x14ac:dyDescent="0.25">
      <c r="A5" s="482"/>
      <c r="B5" s="484"/>
      <c r="C5" s="482"/>
      <c r="D5" s="482"/>
      <c r="E5" s="486"/>
      <c r="F5" s="160" t="s">
        <v>43</v>
      </c>
      <c r="G5" s="161" t="s">
        <v>144</v>
      </c>
      <c r="H5" s="161" t="s">
        <v>163</v>
      </c>
      <c r="I5" s="161" t="s">
        <v>171</v>
      </c>
      <c r="J5" s="486"/>
      <c r="K5" s="490"/>
      <c r="L5" s="491"/>
    </row>
    <row r="6" spans="1:12" x14ac:dyDescent="0.25">
      <c r="A6" s="461" t="s">
        <v>38</v>
      </c>
      <c r="B6" s="357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103">
        <v>41943</v>
      </c>
      <c r="L6" s="4">
        <f>J6-K6</f>
        <v>0</v>
      </c>
    </row>
    <row r="7" spans="1:12" x14ac:dyDescent="0.25">
      <c r="A7" s="461"/>
      <c r="B7" s="357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5">
      <c r="A8" s="461"/>
      <c r="B8" s="357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103">
        <v>1390</v>
      </c>
      <c r="L8" s="4">
        <f t="shared" si="1"/>
        <v>167</v>
      </c>
    </row>
    <row r="9" spans="1:12" x14ac:dyDescent="0.25">
      <c r="A9" s="461"/>
      <c r="B9" s="358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5">
      <c r="A10" s="461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462" t="s">
        <v>50</v>
      </c>
      <c r="B11" s="320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5650402</v>
      </c>
      <c r="L11" s="4">
        <f t="shared" si="1"/>
        <v>1354861</v>
      </c>
    </row>
    <row r="12" spans="1:12" x14ac:dyDescent="0.25">
      <c r="A12" s="463"/>
      <c r="B12" s="321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4230770</v>
      </c>
      <c r="L12" s="4">
        <f t="shared" si="1"/>
        <v>269230</v>
      </c>
    </row>
    <row r="13" spans="1:12" x14ac:dyDescent="0.25">
      <c r="A13" s="164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15886125</v>
      </c>
      <c r="L13" s="4">
        <f t="shared" si="1"/>
        <v>3860375</v>
      </c>
    </row>
    <row r="14" spans="1:12" x14ac:dyDescent="0.25">
      <c r="A14" s="16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13162837</v>
      </c>
      <c r="L14" s="4">
        <f>J14-K14</f>
        <v>3096113</v>
      </c>
    </row>
    <row r="15" spans="1:12" x14ac:dyDescent="0.25">
      <c r="A15" s="462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464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5">
      <c r="A17" s="464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5">
      <c r="A18" s="464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5">
      <c r="A19" s="464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5">
      <c r="A20" s="465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7259205</v>
      </c>
      <c r="L20" s="4">
        <f t="shared" si="1"/>
        <v>29955607</v>
      </c>
    </row>
    <row r="21" spans="1:13" x14ac:dyDescent="0.25">
      <c r="A21" s="466"/>
      <c r="B21" s="361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5">
      <c r="A22" s="466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5">
      <c r="A23" s="466"/>
      <c r="B23" s="320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5">
      <c r="A24" s="467"/>
      <c r="B24" s="321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5">
      <c r="A25" s="372" t="s">
        <v>132</v>
      </c>
      <c r="B25" s="449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5">
      <c r="A26" s="373"/>
      <c r="B26" s="450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5">
      <c r="A27" s="374"/>
      <c r="B27" s="163" t="s">
        <v>128</v>
      </c>
      <c r="C27" s="126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5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103">
        <v>235885991</v>
      </c>
      <c r="L28" s="4">
        <f t="shared" si="1"/>
        <v>53649315</v>
      </c>
    </row>
    <row r="29" spans="1:13" x14ac:dyDescent="0.25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1917505</v>
      </c>
      <c r="L29" s="4">
        <f t="shared" si="1"/>
        <v>1279053</v>
      </c>
    </row>
    <row r="30" spans="1:13" x14ac:dyDescent="0.25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37172478</v>
      </c>
      <c r="L30" s="4">
        <f t="shared" si="1"/>
        <v>10330194</v>
      </c>
    </row>
    <row r="31" spans="1:13" ht="34.5" customHeight="1" x14ac:dyDescent="0.25">
      <c r="A31" s="458" t="s">
        <v>85</v>
      </c>
      <c r="B31" s="459"/>
      <c r="C31" s="460"/>
      <c r="D31" s="138">
        <f t="shared" ref="D31:L31" si="2">SUM(D6:D30)</f>
        <v>426209554</v>
      </c>
      <c r="E31" s="138">
        <f t="shared" si="2"/>
        <v>519398064</v>
      </c>
      <c r="F31" s="138">
        <f t="shared" si="2"/>
        <v>0</v>
      </c>
      <c r="G31" s="138">
        <f t="shared" si="2"/>
        <v>0</v>
      </c>
      <c r="H31" s="138">
        <f t="shared" si="2"/>
        <v>0</v>
      </c>
      <c r="I31" s="138">
        <f t="shared" si="2"/>
        <v>2346000</v>
      </c>
      <c r="J31" s="138">
        <f t="shared" si="2"/>
        <v>521744064</v>
      </c>
      <c r="K31" s="139">
        <f t="shared" si="2"/>
        <v>417948349</v>
      </c>
      <c r="L31" s="138">
        <f t="shared" si="2"/>
        <v>103795715</v>
      </c>
    </row>
    <row r="32" spans="1:13" ht="12.75" customHeight="1" x14ac:dyDescent="0.25">
      <c r="A32" s="372" t="s">
        <v>18</v>
      </c>
      <c r="B32" s="363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5">
      <c r="A33" s="373"/>
      <c r="B33" s="364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5">
      <c r="A34" s="373"/>
      <c r="B34" s="364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5">
      <c r="A35" s="373"/>
      <c r="B35" s="364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105">
        <v>6714450</v>
      </c>
      <c r="L35" s="4">
        <f t="shared" si="4"/>
        <v>12544533</v>
      </c>
    </row>
    <row r="36" spans="1:12" x14ac:dyDescent="0.25">
      <c r="A36" s="373"/>
      <c r="B36" s="364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5">
      <c r="A37" s="373"/>
      <c r="B37" s="364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105">
        <v>76105</v>
      </c>
      <c r="L37" s="4">
        <f t="shared" si="4"/>
        <v>517301</v>
      </c>
    </row>
    <row r="38" spans="1:12" x14ac:dyDescent="0.25">
      <c r="A38" s="373"/>
      <c r="B38" s="364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5">
      <c r="A39" s="373"/>
      <c r="B39" s="365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105">
        <v>83219</v>
      </c>
      <c r="L39" s="120">
        <f t="shared" si="4"/>
        <v>0</v>
      </c>
    </row>
    <row r="40" spans="1:12" x14ac:dyDescent="0.25">
      <c r="A40" s="373"/>
      <c r="B40" s="320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5">
      <c r="A41" s="373"/>
      <c r="B41" s="362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5">
      <c r="A42" s="373"/>
      <c r="B42" s="362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105">
        <v>270590925</v>
      </c>
      <c r="L42" s="4">
        <f t="shared" si="4"/>
        <v>72111611</v>
      </c>
    </row>
    <row r="43" spans="1:12" x14ac:dyDescent="0.25">
      <c r="A43" s="374"/>
      <c r="B43" s="16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5">
      <c r="A44" s="318" t="s">
        <v>24</v>
      </c>
      <c r="B44" s="320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5">
      <c r="A45" s="319"/>
      <c r="B45" s="321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5">
      <c r="A46" s="318" t="s">
        <v>30</v>
      </c>
      <c r="B46" s="320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105">
        <v>12676500</v>
      </c>
      <c r="L46" s="4">
        <f t="shared" si="4"/>
        <v>60000</v>
      </c>
    </row>
    <row r="47" spans="1:12" x14ac:dyDescent="0.25">
      <c r="A47" s="319"/>
      <c r="B47" s="321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5">
      <c r="A48" s="318" t="s">
        <v>138</v>
      </c>
      <c r="B48" s="347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5">
      <c r="A49" s="337"/>
      <c r="B49" s="348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12194213</v>
      </c>
      <c r="L49" s="4">
        <f>J49-K49</f>
        <v>4064737</v>
      </c>
    </row>
    <row r="50" spans="1:12" x14ac:dyDescent="0.25">
      <c r="A50" s="318" t="s">
        <v>48</v>
      </c>
      <c r="B50" s="347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46"/>
      <c r="B51" s="348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5">
      <c r="A52" s="346"/>
      <c r="B52" s="348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5">
      <c r="A53" s="346"/>
      <c r="B53" s="348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5">
      <c r="A54" s="346"/>
      <c r="B54" s="348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5">
      <c r="A55" s="346"/>
      <c r="B55" s="348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5">
      <c r="A56" s="346"/>
      <c r="B56" s="348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46"/>
      <c r="B57" s="348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346"/>
      <c r="B58" s="348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5">
      <c r="A59" s="346"/>
      <c r="B59" s="348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5">
      <c r="A60" s="346"/>
      <c r="B60" s="348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5">
      <c r="A61" s="346"/>
      <c r="B61" s="348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5">
      <c r="A62" s="318" t="s">
        <v>49</v>
      </c>
      <c r="B62" s="162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5">
      <c r="A63" s="346"/>
      <c r="B63" s="371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700000</v>
      </c>
      <c r="L63" s="4">
        <f t="shared" si="4"/>
        <v>270000</v>
      </c>
    </row>
    <row r="64" spans="1:12" x14ac:dyDescent="0.25">
      <c r="A64" s="346"/>
      <c r="B64" s="371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736000</v>
      </c>
      <c r="L64" s="4">
        <f t="shared" si="4"/>
        <v>10055000</v>
      </c>
    </row>
    <row r="65" spans="1:12" x14ac:dyDescent="0.25">
      <c r="A65" s="346"/>
      <c r="B65" s="371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132300</v>
      </c>
      <c r="L65" s="4">
        <f t="shared" si="4"/>
        <v>2979982</v>
      </c>
    </row>
    <row r="66" spans="1:12" x14ac:dyDescent="0.25">
      <c r="A66" s="346"/>
      <c r="B66" s="371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5">
      <c r="A67" s="346"/>
      <c r="B67" s="371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5">
      <c r="A68" s="346"/>
      <c r="B68" s="371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5">
      <c r="A69" s="346"/>
      <c r="B69" s="371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5">
      <c r="A70" s="346"/>
      <c r="B70" s="371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2436000</v>
      </c>
      <c r="L70" s="4">
        <f t="shared" si="4"/>
        <v>11563992</v>
      </c>
    </row>
    <row r="71" spans="1:12" x14ac:dyDescent="0.25">
      <c r="A71" s="346"/>
      <c r="B71" s="371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5">
      <c r="A72" s="346"/>
      <c r="B72" s="371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657720</v>
      </c>
      <c r="L72" s="4">
        <f t="shared" si="4"/>
        <v>4470201</v>
      </c>
    </row>
    <row r="73" spans="1:12" x14ac:dyDescent="0.25">
      <c r="A73" s="346"/>
      <c r="B73" s="371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5">
      <c r="A74" s="346"/>
      <c r="B74" s="371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5">
      <c r="A75" s="346"/>
      <c r="B75" s="371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5">
      <c r="A76" s="346"/>
      <c r="B76" s="371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5">
      <c r="A77" s="346"/>
      <c r="B77" s="371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5">
      <c r="A78" s="346"/>
      <c r="B78" s="371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5">
      <c r="A79" s="346"/>
      <c r="B79" s="371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5">
      <c r="A80" s="319"/>
      <c r="B80" s="371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5">
      <c r="A81" s="455" t="s">
        <v>127</v>
      </c>
      <c r="B81" s="449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2109656</v>
      </c>
      <c r="L81" s="4">
        <f t="shared" si="4"/>
        <v>1054828</v>
      </c>
    </row>
    <row r="82" spans="1:13" x14ac:dyDescent="0.25">
      <c r="A82" s="456"/>
      <c r="B82" s="454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369188</v>
      </c>
      <c r="L82" s="4">
        <f t="shared" si="4"/>
        <v>184595</v>
      </c>
    </row>
    <row r="83" spans="1:13" x14ac:dyDescent="0.25">
      <c r="A83" s="456"/>
      <c r="B83" s="454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5">
      <c r="A84" s="456"/>
      <c r="B84" s="454"/>
      <c r="C84" s="131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5">
      <c r="A85" s="456"/>
      <c r="B85" s="454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5">
      <c r="A86" s="456"/>
      <c r="B86" s="454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5">
      <c r="A87" s="456"/>
      <c r="B87" s="454"/>
      <c r="C87" s="131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105">
        <v>3279685</v>
      </c>
      <c r="L87" s="4">
        <f t="shared" si="4"/>
        <v>707874</v>
      </c>
      <c r="M87" s="166"/>
    </row>
    <row r="88" spans="1:13" x14ac:dyDescent="0.25">
      <c r="A88" s="456"/>
      <c r="B88" s="454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5">
      <c r="A89" s="456"/>
      <c r="B89" s="454"/>
      <c r="C89" s="131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105">
        <v>665117</v>
      </c>
      <c r="L89" s="120">
        <f t="shared" si="4"/>
        <v>394761</v>
      </c>
      <c r="M89" s="166"/>
    </row>
    <row r="90" spans="1:13" x14ac:dyDescent="0.25">
      <c r="A90" s="456"/>
      <c r="B90" s="454"/>
      <c r="C90" s="131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105">
        <v>100000</v>
      </c>
      <c r="L90" s="4">
        <f t="shared" si="4"/>
        <v>800000</v>
      </c>
      <c r="M90" s="166"/>
    </row>
    <row r="91" spans="1:13" x14ac:dyDescent="0.25">
      <c r="A91" s="456"/>
      <c r="B91" s="454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0</v>
      </c>
      <c r="L91" s="4">
        <f t="shared" si="4"/>
        <v>262453</v>
      </c>
      <c r="M91" s="166"/>
    </row>
    <row r="92" spans="1:13" x14ac:dyDescent="0.25">
      <c r="A92" s="456"/>
      <c r="B92" s="454"/>
      <c r="C92" s="131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105">
        <v>0</v>
      </c>
      <c r="L92" s="4">
        <f t="shared" si="4"/>
        <v>376800</v>
      </c>
      <c r="M92" s="166"/>
    </row>
    <row r="93" spans="1:13" ht="13.5" customHeight="1" x14ac:dyDescent="0.25">
      <c r="A93" s="456"/>
      <c r="B93" s="454"/>
      <c r="C93" s="131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105">
        <v>0</v>
      </c>
      <c r="L93" s="4">
        <f t="shared" si="4"/>
        <v>7700200</v>
      </c>
    </row>
    <row r="94" spans="1:13" ht="13.5" customHeight="1" x14ac:dyDescent="0.25">
      <c r="A94" s="456"/>
      <c r="B94" s="454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0</v>
      </c>
      <c r="L94" s="4">
        <f t="shared" si="4"/>
        <v>2251652</v>
      </c>
    </row>
    <row r="95" spans="1:13" x14ac:dyDescent="0.25">
      <c r="A95" s="456"/>
      <c r="B95" s="454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5">
      <c r="A96" s="457"/>
      <c r="B96" s="450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5">
      <c r="A97" s="458" t="s">
        <v>86</v>
      </c>
      <c r="B97" s="459"/>
      <c r="C97" s="460"/>
      <c r="D97" s="138">
        <f t="shared" ref="D97:L97" si="5">SUM(D32:D96)</f>
        <v>426209554</v>
      </c>
      <c r="E97" s="138">
        <f t="shared" si="5"/>
        <v>519398064</v>
      </c>
      <c r="F97" s="138">
        <f t="shared" si="5"/>
        <v>0</v>
      </c>
      <c r="G97" s="138">
        <f t="shared" si="5"/>
        <v>0</v>
      </c>
      <c r="H97" s="138">
        <f t="shared" si="5"/>
        <v>0</v>
      </c>
      <c r="I97" s="138">
        <f t="shared" si="5"/>
        <v>2346000</v>
      </c>
      <c r="J97" s="138">
        <f t="shared" si="5"/>
        <v>521744064</v>
      </c>
      <c r="K97" s="138">
        <f t="shared" si="5"/>
        <v>336391130</v>
      </c>
      <c r="L97" s="138">
        <f t="shared" si="5"/>
        <v>185352934</v>
      </c>
    </row>
    <row r="98" spans="1:12" x14ac:dyDescent="0.25">
      <c r="F98" s="2"/>
    </row>
    <row r="99" spans="1:12" x14ac:dyDescent="0.25">
      <c r="F99" s="2"/>
    </row>
    <row r="100" spans="1:12" x14ac:dyDescent="0.25">
      <c r="F100" s="2"/>
    </row>
    <row r="101" spans="1:12" ht="15.6" x14ac:dyDescent="0.3">
      <c r="A101" s="64" t="s">
        <v>140</v>
      </c>
      <c r="F101" s="2"/>
    </row>
    <row r="102" spans="1:12" x14ac:dyDescent="0.25">
      <c r="G102" s="73">
        <v>43769</v>
      </c>
      <c r="L102" s="55"/>
    </row>
    <row r="103" spans="1:12" s="85" customFormat="1" ht="30.6" x14ac:dyDescent="0.25">
      <c r="A103" s="366" t="s">
        <v>101</v>
      </c>
      <c r="B103" s="367"/>
      <c r="C103" s="84" t="s">
        <v>44</v>
      </c>
      <c r="D103" s="86" t="s">
        <v>21</v>
      </c>
      <c r="E103" s="86" t="s">
        <v>142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86" t="s">
        <v>168</v>
      </c>
      <c r="K103" s="106" t="s">
        <v>169</v>
      </c>
    </row>
    <row r="104" spans="1:12" x14ac:dyDescent="0.25">
      <c r="A104" s="368"/>
      <c r="B104" s="355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5">
      <c r="A105" s="368"/>
      <c r="B105" s="355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5">
      <c r="A106" s="368"/>
      <c r="B106" s="355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5">
      <c r="A107" s="368"/>
      <c r="B107" s="355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5">
      <c r="A108" s="368"/>
      <c r="B108" s="355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5">
      <c r="A109" s="368"/>
      <c r="B109" s="355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5">
      <c r="A110" s="368"/>
      <c r="B110" s="355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5">
      <c r="A111" s="368"/>
      <c r="B111" s="355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5">
      <c r="A112" s="368"/>
      <c r="B112" s="355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5">
      <c r="A113" s="368"/>
      <c r="B113" s="355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5">
      <c r="A114" s="368"/>
      <c r="B114" s="355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2809656</v>
      </c>
    </row>
    <row r="115" spans="1:12" x14ac:dyDescent="0.25">
      <c r="A115" s="368"/>
      <c r="B115" s="355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736000</v>
      </c>
    </row>
    <row r="116" spans="1:12" x14ac:dyDescent="0.25">
      <c r="A116" s="368"/>
      <c r="B116" s="355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5">
      <c r="A117" s="368"/>
      <c r="B117" s="355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5">
      <c r="A118" s="368"/>
      <c r="B118" s="355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5">
      <c r="A119" s="368"/>
      <c r="B119" s="355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5">
      <c r="A120" s="368"/>
      <c r="B120" s="355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5">
      <c r="A121" s="368"/>
      <c r="B121" s="355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5">
      <c r="A122" s="368"/>
      <c r="B122" s="355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5">
      <c r="A123" s="368"/>
      <c r="B123" s="355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5">
      <c r="A124" s="368"/>
      <c r="B124" s="355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5">
      <c r="A125" s="368"/>
      <c r="B125" s="355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5">
      <c r="A126" s="368"/>
      <c r="B126" s="355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5">
      <c r="A127" s="368"/>
      <c r="B127" s="355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5">
      <c r="A128" s="368"/>
      <c r="B128" s="355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5">
      <c r="A129" s="368"/>
      <c r="B129" s="355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5">
      <c r="A130" s="368"/>
      <c r="B130" s="355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5">
      <c r="A131" s="368"/>
      <c r="B131" s="355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35">
        <f t="shared" si="32"/>
        <v>17986863</v>
      </c>
    </row>
    <row r="132" spans="1:12" x14ac:dyDescent="0.25">
      <c r="A132" s="368"/>
      <c r="B132" s="355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12244213</v>
      </c>
    </row>
    <row r="133" spans="1:12" x14ac:dyDescent="0.25">
      <c r="A133" s="368"/>
      <c r="B133" s="355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9">
        <f t="shared" si="34"/>
        <v>30231076</v>
      </c>
      <c r="L133" s="1"/>
    </row>
    <row r="134" spans="1:12" x14ac:dyDescent="0.25">
      <c r="A134" s="368"/>
      <c r="B134" s="355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5">
      <c r="A135" s="368"/>
      <c r="B135" s="355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5">
      <c r="A136" s="368"/>
      <c r="B136" s="355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5">
      <c r="A137" s="368"/>
      <c r="B137" s="355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5">
      <c r="A138" s="368"/>
      <c r="B138" s="355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5">
      <c r="A139" s="368"/>
      <c r="B139" s="355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5">
      <c r="A140" s="368"/>
      <c r="B140" s="355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5">
      <c r="A141" s="368"/>
      <c r="B141" s="355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5">
      <c r="A142" s="368"/>
      <c r="B142" s="355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5">
      <c r="A143" s="368"/>
      <c r="B143" s="355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11">
        <f t="shared" si="42"/>
        <v>270590925</v>
      </c>
      <c r="L143" s="1"/>
    </row>
    <row r="144" spans="1:12" x14ac:dyDescent="0.25">
      <c r="A144" s="369"/>
      <c r="B144" s="370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5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5">
      <c r="C146" s="5"/>
      <c r="D146" s="5"/>
      <c r="F146" s="2"/>
    </row>
    <row r="147" spans="1:12" x14ac:dyDescent="0.25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B32:B39"/>
    <mergeCell ref="B40:B42"/>
    <mergeCell ref="A44:A45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3" customWidth="1"/>
    <col min="5" max="6" width="12.6640625" customWidth="1"/>
    <col min="7" max="10" width="10.44140625" customWidth="1"/>
    <col min="11" max="11" width="11" customWidth="1"/>
    <col min="12" max="12" width="12.88671875" customWidth="1"/>
    <col min="13" max="13" width="13.5546875" style="101" customWidth="1"/>
    <col min="14" max="14" width="12.44140625" customWidth="1"/>
  </cols>
  <sheetData>
    <row r="1" spans="1:14" x14ac:dyDescent="0.25">
      <c r="A1" s="492" t="s">
        <v>82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</row>
    <row r="2" spans="1:14" x14ac:dyDescent="0.25">
      <c r="F2" s="2"/>
    </row>
    <row r="3" spans="1:14" x14ac:dyDescent="0.25">
      <c r="E3" s="5"/>
      <c r="F3" s="3"/>
      <c r="M3" s="102"/>
    </row>
    <row r="4" spans="1:14" x14ac:dyDescent="0.25">
      <c r="A4" s="494" t="s">
        <v>19</v>
      </c>
      <c r="B4" s="496" t="s">
        <v>0</v>
      </c>
      <c r="C4" s="494" t="s">
        <v>44</v>
      </c>
      <c r="D4" s="494" t="s">
        <v>21</v>
      </c>
      <c r="E4" s="498" t="s">
        <v>142</v>
      </c>
      <c r="F4" s="500" t="s">
        <v>143</v>
      </c>
      <c r="G4" s="501"/>
      <c r="H4" s="501"/>
      <c r="I4" s="501"/>
      <c r="J4" s="501"/>
      <c r="K4" s="502"/>
      <c r="L4" s="498" t="s">
        <v>172</v>
      </c>
      <c r="M4" s="503" t="s">
        <v>169</v>
      </c>
      <c r="N4" s="504" t="s">
        <v>84</v>
      </c>
    </row>
    <row r="5" spans="1:14" ht="41.25" customHeight="1" x14ac:dyDescent="0.25">
      <c r="A5" s="495"/>
      <c r="B5" s="497"/>
      <c r="C5" s="495"/>
      <c r="D5" s="495"/>
      <c r="E5" s="499"/>
      <c r="F5" s="172" t="s">
        <v>43</v>
      </c>
      <c r="G5" s="100" t="s">
        <v>175</v>
      </c>
      <c r="H5" s="100" t="s">
        <v>173</v>
      </c>
      <c r="I5" s="100" t="s">
        <v>176</v>
      </c>
      <c r="J5" s="100" t="s">
        <v>174</v>
      </c>
      <c r="K5" s="100" t="s">
        <v>171</v>
      </c>
      <c r="L5" s="499"/>
      <c r="M5" s="503"/>
      <c r="N5" s="504"/>
    </row>
    <row r="6" spans="1:14" x14ac:dyDescent="0.25">
      <c r="A6" s="461" t="s">
        <v>38</v>
      </c>
      <c r="B6" s="357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103">
        <v>41943</v>
      </c>
      <c r="N6" s="4">
        <f>L6-M6</f>
        <v>2000</v>
      </c>
    </row>
    <row r="7" spans="1:14" x14ac:dyDescent="0.25">
      <c r="A7" s="461"/>
      <c r="B7" s="357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103">
        <v>10800</v>
      </c>
      <c r="N7" s="4">
        <f t="shared" ref="N7:N30" si="1">L7-M7</f>
        <v>0</v>
      </c>
    </row>
    <row r="8" spans="1:14" x14ac:dyDescent="0.25">
      <c r="A8" s="461"/>
      <c r="B8" s="357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103">
        <v>1390</v>
      </c>
      <c r="N8" s="4">
        <f t="shared" si="1"/>
        <v>167</v>
      </c>
    </row>
    <row r="9" spans="1:14" x14ac:dyDescent="0.25">
      <c r="A9" s="461"/>
      <c r="B9" s="358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32">
        <v>4814000</v>
      </c>
      <c r="N9" s="120">
        <f t="shared" si="1"/>
        <v>0</v>
      </c>
    </row>
    <row r="10" spans="1:14" x14ac:dyDescent="0.25">
      <c r="A10" s="461"/>
      <c r="B10" s="359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103">
        <v>10810958</v>
      </c>
      <c r="N10" s="4">
        <f t="shared" si="1"/>
        <v>0</v>
      </c>
    </row>
    <row r="11" spans="1:14" x14ac:dyDescent="0.25">
      <c r="A11" s="462" t="s">
        <v>50</v>
      </c>
      <c r="B11" s="320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103">
        <v>5650402</v>
      </c>
      <c r="N11" s="4">
        <f t="shared" si="1"/>
        <v>1354861</v>
      </c>
    </row>
    <row r="12" spans="1:14" x14ac:dyDescent="0.25">
      <c r="A12" s="463"/>
      <c r="B12" s="321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103">
        <v>4230770</v>
      </c>
      <c r="N12" s="4">
        <f t="shared" si="1"/>
        <v>269230</v>
      </c>
    </row>
    <row r="13" spans="1:14" x14ac:dyDescent="0.25">
      <c r="A13" s="17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103">
        <v>15886125</v>
      </c>
      <c r="N13" s="4">
        <f t="shared" si="1"/>
        <v>3860375</v>
      </c>
    </row>
    <row r="14" spans="1:14" x14ac:dyDescent="0.25">
      <c r="A14" s="17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103">
        <v>13162837</v>
      </c>
      <c r="N14" s="4">
        <f>L14-M14</f>
        <v>3096113</v>
      </c>
    </row>
    <row r="15" spans="1:14" x14ac:dyDescent="0.25">
      <c r="A15" s="462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103">
        <v>0</v>
      </c>
      <c r="N15" s="4">
        <f t="shared" si="1"/>
        <v>0</v>
      </c>
    </row>
    <row r="16" spans="1:14" x14ac:dyDescent="0.25">
      <c r="A16" s="464"/>
      <c r="B16" s="360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103">
        <v>0</v>
      </c>
      <c r="N16" s="4">
        <f t="shared" si="1"/>
        <v>0</v>
      </c>
    </row>
    <row r="17" spans="1:15" x14ac:dyDescent="0.25">
      <c r="A17" s="464"/>
      <c r="B17" s="360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103">
        <v>199713</v>
      </c>
      <c r="N17" s="4">
        <f t="shared" si="1"/>
        <v>0</v>
      </c>
    </row>
    <row r="18" spans="1:15" x14ac:dyDescent="0.25">
      <c r="A18" s="464"/>
      <c r="B18" s="360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103">
        <v>0</v>
      </c>
      <c r="N18" s="4">
        <f t="shared" si="1"/>
        <v>0</v>
      </c>
    </row>
    <row r="19" spans="1:15" x14ac:dyDescent="0.25">
      <c r="A19" s="464"/>
      <c r="B19" s="360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103">
        <v>0</v>
      </c>
      <c r="N19" s="4">
        <f t="shared" si="1"/>
        <v>0</v>
      </c>
    </row>
    <row r="20" spans="1:15" x14ac:dyDescent="0.25">
      <c r="A20" s="465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103">
        <v>7259205</v>
      </c>
      <c r="N20" s="4">
        <f t="shared" si="1"/>
        <v>29955607</v>
      </c>
    </row>
    <row r="21" spans="1:15" x14ac:dyDescent="0.25">
      <c r="A21" s="466"/>
      <c r="B21" s="361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103">
        <v>654581</v>
      </c>
      <c r="N21" s="4">
        <f t="shared" si="1"/>
        <v>0</v>
      </c>
    </row>
    <row r="22" spans="1:15" x14ac:dyDescent="0.25">
      <c r="A22" s="466"/>
      <c r="B22" s="321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103">
        <v>17033910</v>
      </c>
      <c r="N22" s="4">
        <f t="shared" si="1"/>
        <v>0</v>
      </c>
    </row>
    <row r="23" spans="1:15" x14ac:dyDescent="0.25">
      <c r="A23" s="466"/>
      <c r="B23" s="320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103">
        <v>0</v>
      </c>
      <c r="N23" s="120">
        <f t="shared" si="1"/>
        <v>0</v>
      </c>
    </row>
    <row r="24" spans="1:15" x14ac:dyDescent="0.25">
      <c r="A24" s="467"/>
      <c r="B24" s="321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103">
        <v>0</v>
      </c>
      <c r="N24" s="4">
        <f t="shared" si="1"/>
        <v>800</v>
      </c>
    </row>
    <row r="25" spans="1:15" ht="21" customHeight="1" x14ac:dyDescent="0.25">
      <c r="A25" s="372" t="s">
        <v>132</v>
      </c>
      <c r="B25" s="449" t="s">
        <v>4</v>
      </c>
      <c r="C25" s="126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103">
        <v>13839752</v>
      </c>
      <c r="N25" s="4">
        <f t="shared" si="1"/>
        <v>0</v>
      </c>
    </row>
    <row r="26" spans="1:15" ht="21" customHeight="1" x14ac:dyDescent="0.25">
      <c r="A26" s="373"/>
      <c r="B26" s="450"/>
      <c r="C26" s="126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103">
        <v>49375989</v>
      </c>
      <c r="N26" s="4">
        <f t="shared" si="1"/>
        <v>0</v>
      </c>
    </row>
    <row r="27" spans="1:15" ht="21" customHeight="1" x14ac:dyDescent="0.25">
      <c r="A27" s="374"/>
      <c r="B27" s="169" t="s">
        <v>128</v>
      </c>
      <c r="C27" s="126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103">
        <v>0</v>
      </c>
      <c r="N27" s="120">
        <f t="shared" si="1"/>
        <v>0</v>
      </c>
      <c r="O27" s="166"/>
    </row>
    <row r="28" spans="1:15" x14ac:dyDescent="0.25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103">
        <v>235885991</v>
      </c>
      <c r="N28" s="4">
        <f t="shared" si="1"/>
        <v>52321235</v>
      </c>
    </row>
    <row r="29" spans="1:15" x14ac:dyDescent="0.25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103">
        <v>1917505</v>
      </c>
      <c r="N29" s="4">
        <f t="shared" si="1"/>
        <v>367071</v>
      </c>
    </row>
    <row r="30" spans="1:15" x14ac:dyDescent="0.25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103">
        <v>37172478</v>
      </c>
      <c r="N30" s="4">
        <f t="shared" si="1"/>
        <v>7609168</v>
      </c>
    </row>
    <row r="31" spans="1:15" ht="34.5" customHeight="1" x14ac:dyDescent="0.25">
      <c r="A31" s="458" t="s">
        <v>85</v>
      </c>
      <c r="B31" s="459"/>
      <c r="C31" s="460"/>
      <c r="D31" s="138">
        <f t="shared" ref="D31:N31" si="2">SUM(D6:D30)</f>
        <v>426209554</v>
      </c>
      <c r="E31" s="138">
        <f t="shared" si="2"/>
        <v>519396064</v>
      </c>
      <c r="F31" s="138">
        <f t="shared" si="2"/>
        <v>0</v>
      </c>
      <c r="G31" s="138">
        <f t="shared" si="2"/>
        <v>0</v>
      </c>
      <c r="H31" s="138">
        <f t="shared" si="2"/>
        <v>-3633008</v>
      </c>
      <c r="I31" s="138">
        <f t="shared" si="2"/>
        <v>4000</v>
      </c>
      <c r="J31" s="138">
        <f t="shared" si="2"/>
        <v>-1328080</v>
      </c>
      <c r="K31" s="138">
        <f t="shared" si="2"/>
        <v>2346000</v>
      </c>
      <c r="L31" s="138">
        <f t="shared" si="2"/>
        <v>516784976</v>
      </c>
      <c r="M31" s="139">
        <f t="shared" si="2"/>
        <v>417948349</v>
      </c>
      <c r="N31" s="138">
        <f t="shared" si="2"/>
        <v>98836627</v>
      </c>
    </row>
    <row r="32" spans="1:15" ht="12.75" customHeight="1" x14ac:dyDescent="0.25">
      <c r="A32" s="372" t="s">
        <v>18</v>
      </c>
      <c r="B32" s="363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105">
        <v>0</v>
      </c>
      <c r="N32" s="4">
        <f t="shared" ref="N32:N96" si="4">L32-M32</f>
        <v>24000</v>
      </c>
    </row>
    <row r="33" spans="1:14" x14ac:dyDescent="0.25">
      <c r="A33" s="373"/>
      <c r="B33" s="364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105">
        <v>0</v>
      </c>
      <c r="N33" s="4">
        <f t="shared" si="4"/>
        <v>1870</v>
      </c>
    </row>
    <row r="34" spans="1:14" x14ac:dyDescent="0.25">
      <c r="A34" s="373"/>
      <c r="B34" s="364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105">
        <v>50000</v>
      </c>
      <c r="N34" s="4">
        <f t="shared" si="4"/>
        <v>0</v>
      </c>
    </row>
    <row r="35" spans="1:14" x14ac:dyDescent="0.25">
      <c r="A35" s="373"/>
      <c r="B35" s="364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105">
        <v>6714450</v>
      </c>
      <c r="N35" s="4">
        <f t="shared" si="4"/>
        <v>12604533</v>
      </c>
    </row>
    <row r="36" spans="1:14" x14ac:dyDescent="0.25">
      <c r="A36" s="373"/>
      <c r="B36" s="364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105">
        <v>73260</v>
      </c>
      <c r="N36" s="4">
        <f t="shared" si="4"/>
        <v>0</v>
      </c>
    </row>
    <row r="37" spans="1:14" x14ac:dyDescent="0.25">
      <c r="A37" s="373"/>
      <c r="B37" s="364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105">
        <v>76105</v>
      </c>
      <c r="N37" s="4">
        <f t="shared" si="4"/>
        <v>517301</v>
      </c>
    </row>
    <row r="38" spans="1:14" x14ac:dyDescent="0.25">
      <c r="A38" s="373"/>
      <c r="B38" s="364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105">
        <v>83000</v>
      </c>
      <c r="N38" s="4">
        <f t="shared" si="4"/>
        <v>0</v>
      </c>
    </row>
    <row r="39" spans="1:14" x14ac:dyDescent="0.25">
      <c r="A39" s="373"/>
      <c r="B39" s="365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105">
        <v>83219</v>
      </c>
      <c r="N39" s="120">
        <f t="shared" si="4"/>
        <v>2000</v>
      </c>
    </row>
    <row r="40" spans="1:14" x14ac:dyDescent="0.25">
      <c r="A40" s="373"/>
      <c r="B40" s="320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33">
        <v>3520</v>
      </c>
      <c r="N40" s="120">
        <f t="shared" si="4"/>
        <v>0</v>
      </c>
    </row>
    <row r="41" spans="1:14" x14ac:dyDescent="0.25">
      <c r="A41" s="373"/>
      <c r="B41" s="362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105">
        <v>0</v>
      </c>
      <c r="N41" s="4">
        <f t="shared" si="4"/>
        <v>0</v>
      </c>
    </row>
    <row r="42" spans="1:14" x14ac:dyDescent="0.25">
      <c r="A42" s="373"/>
      <c r="B42" s="362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105">
        <v>270590925</v>
      </c>
      <c r="N42" s="4">
        <f t="shared" si="4"/>
        <v>67150523</v>
      </c>
    </row>
    <row r="43" spans="1:14" x14ac:dyDescent="0.25">
      <c r="A43" s="374"/>
      <c r="B43" s="168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105">
        <v>0</v>
      </c>
      <c r="N43" s="4">
        <f t="shared" si="4"/>
        <v>0</v>
      </c>
    </row>
    <row r="44" spans="1:14" x14ac:dyDescent="0.25">
      <c r="A44" s="318" t="s">
        <v>24</v>
      </c>
      <c r="B44" s="320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105">
        <v>5306843</v>
      </c>
      <c r="N44" s="4">
        <f t="shared" si="4"/>
        <v>1698420</v>
      </c>
    </row>
    <row r="45" spans="1:14" x14ac:dyDescent="0.25">
      <c r="A45" s="319"/>
      <c r="B45" s="321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105">
        <v>4230770</v>
      </c>
      <c r="N45" s="4">
        <f t="shared" si="4"/>
        <v>269230</v>
      </c>
    </row>
    <row r="46" spans="1:14" x14ac:dyDescent="0.25">
      <c r="A46" s="318" t="s">
        <v>30</v>
      </c>
      <c r="B46" s="320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105">
        <v>12676500</v>
      </c>
      <c r="N46" s="4">
        <f t="shared" si="4"/>
        <v>0</v>
      </c>
    </row>
    <row r="47" spans="1:14" x14ac:dyDescent="0.25">
      <c r="A47" s="319"/>
      <c r="B47" s="321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105">
        <v>50000</v>
      </c>
      <c r="N47" s="4">
        <f t="shared" si="4"/>
        <v>0</v>
      </c>
    </row>
    <row r="48" spans="1:14" x14ac:dyDescent="0.25">
      <c r="A48" s="318" t="s">
        <v>138</v>
      </c>
      <c r="B48" s="347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105">
        <v>0</v>
      </c>
      <c r="N48" s="4">
        <f>L48-M48</f>
        <v>0</v>
      </c>
    </row>
    <row r="49" spans="1:14" x14ac:dyDescent="0.25">
      <c r="A49" s="337"/>
      <c r="B49" s="348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105">
        <v>12194213</v>
      </c>
      <c r="N49" s="4">
        <f>L49-M49</f>
        <v>4064737</v>
      </c>
    </row>
    <row r="50" spans="1:14" x14ac:dyDescent="0.25">
      <c r="A50" s="318" t="s">
        <v>48</v>
      </c>
      <c r="B50" s="347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105">
        <v>0</v>
      </c>
      <c r="N50" s="4">
        <f t="shared" si="4"/>
        <v>0</v>
      </c>
    </row>
    <row r="51" spans="1:14" x14ac:dyDescent="0.25">
      <c r="A51" s="346"/>
      <c r="B51" s="348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105">
        <v>0</v>
      </c>
      <c r="N51" s="4">
        <f t="shared" si="4"/>
        <v>0</v>
      </c>
    </row>
    <row r="52" spans="1:14" x14ac:dyDescent="0.25">
      <c r="A52" s="346"/>
      <c r="B52" s="348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105">
        <v>0</v>
      </c>
      <c r="N52" s="4">
        <f t="shared" si="4"/>
        <v>0</v>
      </c>
    </row>
    <row r="53" spans="1:14" x14ac:dyDescent="0.25">
      <c r="A53" s="346"/>
      <c r="B53" s="348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105">
        <v>500</v>
      </c>
      <c r="N53" s="4">
        <f t="shared" si="4"/>
        <v>99213</v>
      </c>
    </row>
    <row r="54" spans="1:14" x14ac:dyDescent="0.25">
      <c r="A54" s="346"/>
      <c r="B54" s="348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105">
        <v>0</v>
      </c>
      <c r="N54" s="4">
        <f t="shared" si="4"/>
        <v>0</v>
      </c>
    </row>
    <row r="55" spans="1:14" x14ac:dyDescent="0.25">
      <c r="A55" s="346"/>
      <c r="B55" s="348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105">
        <v>100000</v>
      </c>
      <c r="N55" s="4">
        <f t="shared" si="4"/>
        <v>0</v>
      </c>
    </row>
    <row r="56" spans="1:14" x14ac:dyDescent="0.25">
      <c r="A56" s="346"/>
      <c r="B56" s="348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105">
        <v>0</v>
      </c>
      <c r="N56" s="4">
        <f t="shared" si="4"/>
        <v>0</v>
      </c>
    </row>
    <row r="57" spans="1:14" x14ac:dyDescent="0.25">
      <c r="A57" s="346"/>
      <c r="B57" s="348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105">
        <v>0</v>
      </c>
      <c r="N57" s="4">
        <f t="shared" si="4"/>
        <v>0</v>
      </c>
    </row>
    <row r="58" spans="1:14" x14ac:dyDescent="0.25">
      <c r="A58" s="346"/>
      <c r="B58" s="348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105">
        <v>0</v>
      </c>
      <c r="N58" s="4">
        <f t="shared" si="4"/>
        <v>0</v>
      </c>
    </row>
    <row r="59" spans="1:14" x14ac:dyDescent="0.25">
      <c r="A59" s="346"/>
      <c r="B59" s="348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105">
        <v>0</v>
      </c>
      <c r="N59" s="4">
        <f t="shared" si="4"/>
        <v>0</v>
      </c>
    </row>
    <row r="60" spans="1:14" x14ac:dyDescent="0.25">
      <c r="A60" s="346"/>
      <c r="B60" s="348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105">
        <v>0</v>
      </c>
      <c r="N60" s="4">
        <f t="shared" si="4"/>
        <v>0</v>
      </c>
    </row>
    <row r="61" spans="1:14" x14ac:dyDescent="0.25">
      <c r="A61" s="346"/>
      <c r="B61" s="348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105">
        <v>0</v>
      </c>
      <c r="N61" s="4">
        <f t="shared" si="4"/>
        <v>0</v>
      </c>
    </row>
    <row r="62" spans="1:14" x14ac:dyDescent="0.25">
      <c r="A62" s="318" t="s">
        <v>49</v>
      </c>
      <c r="B62" s="168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105">
        <v>8</v>
      </c>
      <c r="N62" s="4">
        <f t="shared" si="4"/>
        <v>0</v>
      </c>
    </row>
    <row r="63" spans="1:14" ht="12.75" customHeight="1" x14ac:dyDescent="0.25">
      <c r="A63" s="346"/>
      <c r="B63" s="371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105">
        <v>700000</v>
      </c>
      <c r="N63" s="4">
        <f t="shared" si="4"/>
        <v>270000</v>
      </c>
    </row>
    <row r="64" spans="1:14" x14ac:dyDescent="0.25">
      <c r="A64" s="346"/>
      <c r="B64" s="371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105">
        <v>736000</v>
      </c>
      <c r="N64" s="4">
        <f t="shared" si="4"/>
        <v>10055000</v>
      </c>
    </row>
    <row r="65" spans="1:14" x14ac:dyDescent="0.25">
      <c r="A65" s="346"/>
      <c r="B65" s="371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105">
        <v>132300</v>
      </c>
      <c r="N65" s="4">
        <f t="shared" si="4"/>
        <v>2979982</v>
      </c>
    </row>
    <row r="66" spans="1:14" x14ac:dyDescent="0.25">
      <c r="A66" s="346"/>
      <c r="B66" s="371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105">
        <v>0</v>
      </c>
      <c r="N66" s="4">
        <f t="shared" si="4"/>
        <v>230000</v>
      </c>
    </row>
    <row r="67" spans="1:14" x14ac:dyDescent="0.25">
      <c r="A67" s="346"/>
      <c r="B67" s="371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105">
        <v>0</v>
      </c>
      <c r="N67" s="4">
        <f t="shared" si="4"/>
        <v>72000</v>
      </c>
    </row>
    <row r="68" spans="1:14" x14ac:dyDescent="0.25">
      <c r="A68" s="346"/>
      <c r="B68" s="371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105">
        <v>0</v>
      </c>
      <c r="N68" s="4">
        <f t="shared" si="4"/>
        <v>230000</v>
      </c>
    </row>
    <row r="69" spans="1:14" x14ac:dyDescent="0.25">
      <c r="A69" s="346"/>
      <c r="B69" s="371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105">
        <v>750000</v>
      </c>
      <c r="N69" s="4">
        <f t="shared" si="4"/>
        <v>7259100</v>
      </c>
    </row>
    <row r="70" spans="1:14" x14ac:dyDescent="0.25">
      <c r="A70" s="346"/>
      <c r="B70" s="371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105">
        <v>2436000</v>
      </c>
      <c r="N70" s="4">
        <f t="shared" si="4"/>
        <v>11563992</v>
      </c>
    </row>
    <row r="71" spans="1:14" x14ac:dyDescent="0.25">
      <c r="A71" s="346"/>
      <c r="B71" s="371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105">
        <v>0</v>
      </c>
      <c r="N71" s="4">
        <f t="shared" si="4"/>
        <v>292100</v>
      </c>
    </row>
    <row r="72" spans="1:14" x14ac:dyDescent="0.25">
      <c r="A72" s="346"/>
      <c r="B72" s="371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105">
        <v>657720</v>
      </c>
      <c r="N72" s="4">
        <f t="shared" si="4"/>
        <v>4470201</v>
      </c>
    </row>
    <row r="73" spans="1:14" x14ac:dyDescent="0.25">
      <c r="A73" s="346"/>
      <c r="B73" s="371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105">
        <v>0</v>
      </c>
      <c r="N73" s="4">
        <f t="shared" si="4"/>
        <v>229492</v>
      </c>
    </row>
    <row r="74" spans="1:14" x14ac:dyDescent="0.25">
      <c r="A74" s="346"/>
      <c r="B74" s="371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105">
        <v>0</v>
      </c>
      <c r="N74" s="4">
        <f t="shared" si="4"/>
        <v>0</v>
      </c>
    </row>
    <row r="75" spans="1:14" x14ac:dyDescent="0.25">
      <c r="A75" s="346"/>
      <c r="B75" s="371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105">
        <v>704400</v>
      </c>
      <c r="N75" s="4">
        <f t="shared" si="4"/>
        <v>0</v>
      </c>
    </row>
    <row r="76" spans="1:14" x14ac:dyDescent="0.25">
      <c r="A76" s="346"/>
      <c r="B76" s="371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105">
        <v>1818096</v>
      </c>
      <c r="N76" s="4">
        <f t="shared" si="4"/>
        <v>0</v>
      </c>
    </row>
    <row r="77" spans="1:14" x14ac:dyDescent="0.25">
      <c r="A77" s="346"/>
      <c r="B77" s="371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105">
        <v>2568661</v>
      </c>
      <c r="N77" s="4">
        <f t="shared" si="4"/>
        <v>109899</v>
      </c>
    </row>
    <row r="78" spans="1:14" x14ac:dyDescent="0.25">
      <c r="A78" s="346"/>
      <c r="B78" s="371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105">
        <v>1374613</v>
      </c>
      <c r="N78" s="4">
        <f t="shared" si="4"/>
        <v>29672</v>
      </c>
    </row>
    <row r="79" spans="1:14" x14ac:dyDescent="0.25">
      <c r="A79" s="346"/>
      <c r="B79" s="371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105">
        <v>2828729</v>
      </c>
      <c r="N79" s="4">
        <f t="shared" si="4"/>
        <v>1293214</v>
      </c>
    </row>
    <row r="80" spans="1:14" x14ac:dyDescent="0.25">
      <c r="A80" s="319"/>
      <c r="B80" s="371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105">
        <v>493942</v>
      </c>
      <c r="N80" s="4">
        <f t="shared" si="4"/>
        <v>618982</v>
      </c>
    </row>
    <row r="81" spans="1:15" ht="16.5" customHeight="1" x14ac:dyDescent="0.25">
      <c r="A81" s="455" t="s">
        <v>127</v>
      </c>
      <c r="B81" s="449" t="s">
        <v>128</v>
      </c>
      <c r="C81" s="131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105">
        <v>2109656</v>
      </c>
      <c r="N81" s="4">
        <f t="shared" si="4"/>
        <v>1054828</v>
      </c>
    </row>
    <row r="82" spans="1:15" x14ac:dyDescent="0.25">
      <c r="A82" s="456"/>
      <c r="B82" s="454"/>
      <c r="C82" s="131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105">
        <v>369188</v>
      </c>
      <c r="N82" s="4">
        <f t="shared" si="4"/>
        <v>184595</v>
      </c>
    </row>
    <row r="83" spans="1:15" x14ac:dyDescent="0.25">
      <c r="A83" s="456"/>
      <c r="B83" s="454"/>
      <c r="C83" s="131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105">
        <v>2406466</v>
      </c>
      <c r="N83" s="4">
        <f t="shared" si="4"/>
        <v>0</v>
      </c>
      <c r="O83" s="166"/>
    </row>
    <row r="84" spans="1:15" x14ac:dyDescent="0.25">
      <c r="A84" s="456"/>
      <c r="B84" s="454"/>
      <c r="C84" s="131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105">
        <v>27244</v>
      </c>
      <c r="N84" s="4">
        <f t="shared" si="4"/>
        <v>0</v>
      </c>
      <c r="O84" s="166"/>
    </row>
    <row r="85" spans="1:15" x14ac:dyDescent="0.25">
      <c r="A85" s="456"/>
      <c r="B85" s="454"/>
      <c r="C85" s="131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105">
        <v>0</v>
      </c>
      <c r="N85" s="4">
        <f t="shared" si="4"/>
        <v>540157</v>
      </c>
      <c r="O85" s="166"/>
    </row>
    <row r="86" spans="1:15" x14ac:dyDescent="0.25">
      <c r="A86" s="456"/>
      <c r="B86" s="454"/>
      <c r="C86" s="131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105">
        <v>0</v>
      </c>
      <c r="N86" s="4">
        <f t="shared" si="4"/>
        <v>846181</v>
      </c>
      <c r="O86" s="166"/>
    </row>
    <row r="87" spans="1:15" x14ac:dyDescent="0.25">
      <c r="A87" s="456"/>
      <c r="B87" s="454"/>
      <c r="C87" s="131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105">
        <v>3279685</v>
      </c>
      <c r="N87" s="4">
        <f t="shared" si="4"/>
        <v>707874</v>
      </c>
      <c r="O87" s="166"/>
    </row>
    <row r="88" spans="1:15" x14ac:dyDescent="0.25">
      <c r="A88" s="456"/>
      <c r="B88" s="454"/>
      <c r="C88" s="131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105">
        <v>0</v>
      </c>
      <c r="N88" s="4">
        <f t="shared" si="4"/>
        <v>354000</v>
      </c>
      <c r="O88" s="166"/>
    </row>
    <row r="89" spans="1:15" x14ac:dyDescent="0.25">
      <c r="A89" s="456"/>
      <c r="B89" s="454"/>
      <c r="C89" s="131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105">
        <v>665117</v>
      </c>
      <c r="N89" s="120">
        <f t="shared" si="4"/>
        <v>394761</v>
      </c>
      <c r="O89" s="166"/>
    </row>
    <row r="90" spans="1:15" x14ac:dyDescent="0.25">
      <c r="A90" s="456"/>
      <c r="B90" s="454"/>
      <c r="C90" s="131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105">
        <v>100000</v>
      </c>
      <c r="N90" s="4">
        <f t="shared" si="4"/>
        <v>800000</v>
      </c>
      <c r="O90" s="166"/>
    </row>
    <row r="91" spans="1:15" x14ac:dyDescent="0.25">
      <c r="A91" s="456"/>
      <c r="B91" s="454"/>
      <c r="C91" s="131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105">
        <v>0</v>
      </c>
      <c r="N91" s="4">
        <f t="shared" si="4"/>
        <v>262453</v>
      </c>
      <c r="O91" s="166"/>
    </row>
    <row r="92" spans="1:15" x14ac:dyDescent="0.25">
      <c r="A92" s="456"/>
      <c r="B92" s="454"/>
      <c r="C92" s="131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105">
        <v>0</v>
      </c>
      <c r="N92" s="4">
        <f t="shared" si="4"/>
        <v>721800</v>
      </c>
      <c r="O92" s="166"/>
    </row>
    <row r="93" spans="1:15" ht="13.5" customHeight="1" x14ac:dyDescent="0.25">
      <c r="A93" s="456"/>
      <c r="B93" s="454"/>
      <c r="C93" s="131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105">
        <v>0</v>
      </c>
      <c r="N93" s="4">
        <f t="shared" si="4"/>
        <v>7355200</v>
      </c>
    </row>
    <row r="94" spans="1:15" ht="13.5" customHeight="1" x14ac:dyDescent="0.25">
      <c r="A94" s="456"/>
      <c r="B94" s="454"/>
      <c r="C94" s="131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105">
        <v>0</v>
      </c>
      <c r="N94" s="4">
        <f t="shared" si="4"/>
        <v>2251652</v>
      </c>
    </row>
    <row r="95" spans="1:15" x14ac:dyDescent="0.25">
      <c r="A95" s="456"/>
      <c r="B95" s="454"/>
      <c r="C95" s="131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105">
        <v>0</v>
      </c>
      <c r="N95" s="4">
        <f t="shared" si="4"/>
        <v>30539278</v>
      </c>
    </row>
    <row r="96" spans="1:15" x14ac:dyDescent="0.25">
      <c r="A96" s="457"/>
      <c r="B96" s="450"/>
      <c r="C96" s="131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105">
        <v>0</v>
      </c>
      <c r="N96" s="4">
        <f t="shared" si="4"/>
        <v>8245606</v>
      </c>
    </row>
    <row r="97" spans="1:14" ht="23.25" customHeight="1" x14ac:dyDescent="0.25">
      <c r="A97" s="458" t="s">
        <v>86</v>
      </c>
      <c r="B97" s="459"/>
      <c r="C97" s="460"/>
      <c r="D97" s="138">
        <f t="shared" ref="D97:N97" si="5">SUM(D32:D96)</f>
        <v>426209554</v>
      </c>
      <c r="E97" s="138">
        <f t="shared" si="5"/>
        <v>519396064</v>
      </c>
      <c r="F97" s="138">
        <f t="shared" si="5"/>
        <v>0</v>
      </c>
      <c r="G97" s="138">
        <f t="shared" si="5"/>
        <v>0</v>
      </c>
      <c r="H97" s="138">
        <f t="shared" si="5"/>
        <v>-3633008</v>
      </c>
      <c r="I97" s="138">
        <f t="shared" si="5"/>
        <v>4000</v>
      </c>
      <c r="J97" s="138">
        <f t="shared" si="5"/>
        <v>-1328080</v>
      </c>
      <c r="K97" s="138">
        <f t="shared" si="5"/>
        <v>2346000</v>
      </c>
      <c r="L97" s="138">
        <f t="shared" si="5"/>
        <v>516784976</v>
      </c>
      <c r="M97" s="138">
        <f t="shared" si="5"/>
        <v>336391130</v>
      </c>
      <c r="N97" s="138">
        <f t="shared" si="5"/>
        <v>180393846</v>
      </c>
    </row>
    <row r="98" spans="1:14" x14ac:dyDescent="0.25">
      <c r="F98" s="2"/>
    </row>
    <row r="99" spans="1:14" x14ac:dyDescent="0.25">
      <c r="F99" s="2"/>
    </row>
    <row r="100" spans="1:14" x14ac:dyDescent="0.25">
      <c r="F100" s="2"/>
    </row>
    <row r="101" spans="1:14" ht="15.6" x14ac:dyDescent="0.3">
      <c r="A101" s="64" t="s">
        <v>140</v>
      </c>
      <c r="F101" s="2"/>
    </row>
    <row r="102" spans="1:14" x14ac:dyDescent="0.25">
      <c r="G102" s="73"/>
      <c r="H102" s="73"/>
      <c r="I102" s="73"/>
      <c r="N102" s="55"/>
    </row>
    <row r="103" spans="1:14" s="85" customFormat="1" ht="40.799999999999997" x14ac:dyDescent="0.25">
      <c r="A103" s="366" t="s">
        <v>101</v>
      </c>
      <c r="B103" s="367"/>
      <c r="C103" s="84" t="s">
        <v>44</v>
      </c>
      <c r="D103" s="86" t="s">
        <v>21</v>
      </c>
      <c r="E103" s="86" t="s">
        <v>142</v>
      </c>
      <c r="F103" s="172" t="s">
        <v>43</v>
      </c>
      <c r="G103" s="100" t="s">
        <v>175</v>
      </c>
      <c r="H103" s="100" t="s">
        <v>173</v>
      </c>
      <c r="I103" s="100" t="s">
        <v>176</v>
      </c>
      <c r="J103" s="100" t="s">
        <v>174</v>
      </c>
      <c r="K103" s="100" t="s">
        <v>171</v>
      </c>
      <c r="L103" s="86" t="s">
        <v>172</v>
      </c>
      <c r="M103" s="106" t="s">
        <v>169</v>
      </c>
    </row>
    <row r="104" spans="1:14" x14ac:dyDescent="0.25">
      <c r="A104" s="368"/>
      <c r="B104" s="355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5">
      <c r="A105" s="368"/>
      <c r="B105" s="355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5">
      <c r="A106" s="368"/>
      <c r="B106" s="355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5">
      <c r="A107" s="368"/>
      <c r="B107" s="355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5">
      <c r="A108" s="368"/>
      <c r="B108" s="355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120">
        <f t="shared" si="12"/>
        <v>2357</v>
      </c>
      <c r="M108" s="4">
        <f t="shared" si="11"/>
        <v>1390</v>
      </c>
    </row>
    <row r="109" spans="1:14" x14ac:dyDescent="0.25">
      <c r="A109" s="368"/>
      <c r="B109" s="355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120">
        <f t="shared" si="13"/>
        <v>43943</v>
      </c>
      <c r="M109" s="4">
        <f>M19+M23+M6+M27</f>
        <v>41943</v>
      </c>
    </row>
    <row r="110" spans="1:14" x14ac:dyDescent="0.25">
      <c r="A110" s="368"/>
      <c r="B110" s="355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5">
      <c r="A111" s="368"/>
      <c r="B111" s="355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7">
        <f t="shared" si="15"/>
        <v>0</v>
      </c>
      <c r="H111" s="107">
        <f t="shared" si="15"/>
        <v>0</v>
      </c>
      <c r="I111" s="107">
        <f t="shared" si="15"/>
        <v>0</v>
      </c>
      <c r="J111" s="107">
        <f t="shared" si="15"/>
        <v>0</v>
      </c>
      <c r="K111" s="107">
        <f t="shared" si="15"/>
        <v>0</v>
      </c>
      <c r="L111" s="107">
        <f t="shared" si="15"/>
        <v>28044581</v>
      </c>
      <c r="M111" s="107">
        <f t="shared" si="15"/>
        <v>28044581</v>
      </c>
    </row>
    <row r="112" spans="1:14" x14ac:dyDescent="0.25">
      <c r="A112" s="368"/>
      <c r="B112" s="355"/>
      <c r="C112" s="65" t="s">
        <v>92</v>
      </c>
      <c r="D112" s="66">
        <f t="shared" ref="D112:M112" si="16">D22+D17+D10</f>
        <v>28044581</v>
      </c>
      <c r="E112" s="109">
        <f t="shared" si="16"/>
        <v>28044581</v>
      </c>
      <c r="F112" s="109">
        <f t="shared" si="16"/>
        <v>0</v>
      </c>
      <c r="G112" s="109">
        <f t="shared" si="16"/>
        <v>0</v>
      </c>
      <c r="H112" s="109">
        <f t="shared" si="16"/>
        <v>0</v>
      </c>
      <c r="I112" s="109">
        <f t="shared" si="16"/>
        <v>0</v>
      </c>
      <c r="J112" s="109">
        <f t="shared" si="16"/>
        <v>0</v>
      </c>
      <c r="K112" s="109">
        <f t="shared" si="16"/>
        <v>0</v>
      </c>
      <c r="L112" s="109">
        <f t="shared" si="16"/>
        <v>28044581</v>
      </c>
      <c r="M112" s="109">
        <f t="shared" si="16"/>
        <v>28044581</v>
      </c>
      <c r="N112" s="1"/>
    </row>
    <row r="113" spans="1:14" x14ac:dyDescent="0.25">
      <c r="A113" s="368"/>
      <c r="B113" s="355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5">
      <c r="A114" s="368"/>
      <c r="B114" s="355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120">
        <f t="shared" ref="H114:K114" si="19">H63+H50+H81</f>
        <v>0</v>
      </c>
      <c r="I114" s="120">
        <f t="shared" si="19"/>
        <v>0</v>
      </c>
      <c r="J114" s="120">
        <f t="shared" si="19"/>
        <v>0</v>
      </c>
      <c r="K114" s="120">
        <f t="shared" si="19"/>
        <v>0</v>
      </c>
      <c r="L114" s="120">
        <f>L63+L50+L81</f>
        <v>4134484</v>
      </c>
      <c r="M114" s="120">
        <f t="shared" si="18"/>
        <v>2809656</v>
      </c>
    </row>
    <row r="115" spans="1:14" x14ac:dyDescent="0.25">
      <c r="A115" s="368"/>
      <c r="B115" s="355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120">
        <f t="shared" ref="H115:L115" si="21">H64</f>
        <v>0</v>
      </c>
      <c r="I115" s="120">
        <f t="shared" si="21"/>
        <v>0</v>
      </c>
      <c r="J115" s="120">
        <f t="shared" si="21"/>
        <v>0</v>
      </c>
      <c r="K115" s="120">
        <f t="shared" si="21"/>
        <v>0</v>
      </c>
      <c r="L115" s="120">
        <f t="shared" si="21"/>
        <v>10791000</v>
      </c>
      <c r="M115" s="120">
        <f t="shared" si="20"/>
        <v>736000</v>
      </c>
    </row>
    <row r="116" spans="1:14" x14ac:dyDescent="0.25">
      <c r="A116" s="368"/>
      <c r="B116" s="355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5">
      <c r="A117" s="368"/>
      <c r="B117" s="355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5">
      <c r="A118" s="368"/>
      <c r="B118" s="355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5">
      <c r="A119" s="368"/>
      <c r="B119" s="355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5">
      <c r="A120" s="368"/>
      <c r="B120" s="355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7">
        <f t="shared" si="27"/>
        <v>0</v>
      </c>
    </row>
    <row r="121" spans="1:14" x14ac:dyDescent="0.25">
      <c r="A121" s="368"/>
      <c r="B121" s="355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5">
      <c r="A122" s="368"/>
      <c r="B122" s="355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5">
      <c r="A123" s="368"/>
      <c r="B123" s="355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120">
        <f t="shared" si="33"/>
        <v>37406255</v>
      </c>
      <c r="M123" s="4">
        <f t="shared" si="32"/>
        <v>12430643</v>
      </c>
    </row>
    <row r="124" spans="1:14" x14ac:dyDescent="0.25">
      <c r="A124" s="368"/>
      <c r="B124" s="355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7">
        <f t="shared" ref="H124:L124" si="35">H71</f>
        <v>0</v>
      </c>
      <c r="I124" s="107">
        <f t="shared" si="35"/>
        <v>0</v>
      </c>
      <c r="J124" s="107">
        <f t="shared" si="35"/>
        <v>0</v>
      </c>
      <c r="K124" s="107">
        <f t="shared" si="35"/>
        <v>0</v>
      </c>
      <c r="L124" s="135">
        <f t="shared" si="35"/>
        <v>292100</v>
      </c>
      <c r="M124" s="107">
        <f t="shared" si="34"/>
        <v>0</v>
      </c>
    </row>
    <row r="125" spans="1:14" x14ac:dyDescent="0.25">
      <c r="A125" s="368"/>
      <c r="B125" s="355"/>
      <c r="C125" s="63" t="s">
        <v>117</v>
      </c>
      <c r="D125" s="108">
        <f t="shared" ref="D125:L125" si="36">D36+D88</f>
        <v>0</v>
      </c>
      <c r="E125" s="108">
        <f t="shared" si="36"/>
        <v>73260</v>
      </c>
      <c r="F125" s="108">
        <f t="shared" si="36"/>
        <v>354000</v>
      </c>
      <c r="G125" s="108">
        <f t="shared" si="36"/>
        <v>0</v>
      </c>
      <c r="H125" s="108">
        <f t="shared" si="36"/>
        <v>0</v>
      </c>
      <c r="I125" s="108">
        <f t="shared" si="36"/>
        <v>0</v>
      </c>
      <c r="J125" s="108">
        <f t="shared" si="36"/>
        <v>0</v>
      </c>
      <c r="K125" s="108">
        <f t="shared" si="36"/>
        <v>0</v>
      </c>
      <c r="L125" s="179">
        <f t="shared" si="36"/>
        <v>427260</v>
      </c>
      <c r="M125" s="108">
        <f>M36+M88</f>
        <v>73260</v>
      </c>
    </row>
    <row r="126" spans="1:14" x14ac:dyDescent="0.25">
      <c r="A126" s="368"/>
      <c r="B126" s="355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120">
        <f>L72+L54+L37+L89</f>
        <v>6781205</v>
      </c>
      <c r="M126" s="4">
        <f>M72+M54+M37+M89</f>
        <v>1398942</v>
      </c>
    </row>
    <row r="127" spans="1:14" x14ac:dyDescent="0.25">
      <c r="A127" s="368"/>
      <c r="B127" s="355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7">
        <f t="shared" ref="H127:L127" si="40">H38</f>
        <v>0</v>
      </c>
      <c r="I127" s="107">
        <f t="shared" si="40"/>
        <v>0</v>
      </c>
      <c r="J127" s="107">
        <f t="shared" si="40"/>
        <v>0</v>
      </c>
      <c r="K127" s="107">
        <f t="shared" si="40"/>
        <v>0</v>
      </c>
      <c r="L127" s="135">
        <f t="shared" si="40"/>
        <v>83000</v>
      </c>
      <c r="M127" s="107">
        <f t="shared" si="39"/>
        <v>83000</v>
      </c>
    </row>
    <row r="128" spans="1:14" x14ac:dyDescent="0.25">
      <c r="A128" s="368"/>
      <c r="B128" s="355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120">
        <f>L73+L55+L90+L39+L43</f>
        <v>1314711</v>
      </c>
      <c r="M128" s="4">
        <f>M73+M55+M90+M39+M43</f>
        <v>283219</v>
      </c>
    </row>
    <row r="129" spans="1:14" x14ac:dyDescent="0.25">
      <c r="A129" s="368"/>
      <c r="B129" s="355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5">
      <c r="A130" s="368"/>
      <c r="B130" s="355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7">
        <f t="shared" si="44"/>
        <v>0</v>
      </c>
    </row>
    <row r="131" spans="1:14" x14ac:dyDescent="0.25">
      <c r="A131" s="368"/>
      <c r="B131" s="355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35">
        <f t="shared" ref="H131:L131" si="46">H46+H44+H48+H40</f>
        <v>0</v>
      </c>
      <c r="I131" s="135">
        <f t="shared" si="46"/>
        <v>0</v>
      </c>
      <c r="J131" s="135">
        <f t="shared" si="46"/>
        <v>0</v>
      </c>
      <c r="K131" s="135">
        <f t="shared" si="46"/>
        <v>0</v>
      </c>
      <c r="L131" s="135">
        <f t="shared" si="46"/>
        <v>19685283</v>
      </c>
      <c r="M131" s="135">
        <f t="shared" si="45"/>
        <v>17986863</v>
      </c>
    </row>
    <row r="132" spans="1:14" x14ac:dyDescent="0.25">
      <c r="A132" s="368"/>
      <c r="B132" s="355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7">
        <f t="shared" ref="H132:L132" si="48">H47+H49+H41</f>
        <v>0</v>
      </c>
      <c r="I132" s="107">
        <f t="shared" si="48"/>
        <v>0</v>
      </c>
      <c r="J132" s="107">
        <f t="shared" si="48"/>
        <v>0</v>
      </c>
      <c r="K132" s="107">
        <f t="shared" si="48"/>
        <v>0</v>
      </c>
      <c r="L132" s="107">
        <f t="shared" si="48"/>
        <v>16308950</v>
      </c>
      <c r="M132" s="107">
        <f t="shared" si="47"/>
        <v>12244213</v>
      </c>
    </row>
    <row r="133" spans="1:14" x14ac:dyDescent="0.25">
      <c r="A133" s="368"/>
      <c r="B133" s="355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9">
        <f t="shared" si="49"/>
        <v>0</v>
      </c>
      <c r="I133" s="109">
        <f t="shared" si="49"/>
        <v>0</v>
      </c>
      <c r="J133" s="109">
        <f t="shared" si="49"/>
        <v>0</v>
      </c>
      <c r="K133" s="109">
        <f t="shared" si="49"/>
        <v>0</v>
      </c>
      <c r="L133" s="109">
        <f t="shared" si="49"/>
        <v>35994233</v>
      </c>
      <c r="M133" s="109">
        <f t="shared" si="49"/>
        <v>30231076</v>
      </c>
      <c r="N133" s="1"/>
    </row>
    <row r="134" spans="1:14" x14ac:dyDescent="0.25">
      <c r="A134" s="368"/>
      <c r="B134" s="355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5">
      <c r="A135" s="368"/>
      <c r="B135" s="355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5">
      <c r="A136" s="368"/>
      <c r="B136" s="355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5">
      <c r="A137" s="368"/>
      <c r="B137" s="355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5">
      <c r="A138" s="368"/>
      <c r="B138" s="355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5">
      <c r="A139" s="368"/>
      <c r="B139" s="355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5">
      <c r="A140" s="368"/>
      <c r="B140" s="355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5">
      <c r="A141" s="368"/>
      <c r="B141" s="355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5">
      <c r="A142" s="368"/>
      <c r="B142" s="355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10">
        <f t="shared" ref="H142:L142" si="63">H45</f>
        <v>0</v>
      </c>
      <c r="I142" s="110">
        <f t="shared" si="63"/>
        <v>0</v>
      </c>
      <c r="J142" s="110">
        <f t="shared" si="63"/>
        <v>0</v>
      </c>
      <c r="K142" s="110">
        <f t="shared" si="63"/>
        <v>0</v>
      </c>
      <c r="L142" s="110">
        <f t="shared" si="63"/>
        <v>4500000</v>
      </c>
      <c r="M142" s="110">
        <f t="shared" si="62"/>
        <v>4230770</v>
      </c>
      <c r="N142" s="1"/>
    </row>
    <row r="143" spans="1:14" x14ac:dyDescent="0.25">
      <c r="A143" s="368"/>
      <c r="B143" s="355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11">
        <f t="shared" ref="H143:L143" si="65">H42</f>
        <v>-3633008</v>
      </c>
      <c r="I143" s="111">
        <f t="shared" si="65"/>
        <v>0</v>
      </c>
      <c r="J143" s="111">
        <f t="shared" si="65"/>
        <v>-1328080</v>
      </c>
      <c r="K143" s="111">
        <f t="shared" si="65"/>
        <v>0</v>
      </c>
      <c r="L143" s="111">
        <f t="shared" si="65"/>
        <v>337741448</v>
      </c>
      <c r="M143" s="111">
        <f t="shared" si="64"/>
        <v>270590925</v>
      </c>
      <c r="N143" s="1"/>
    </row>
    <row r="144" spans="1:14" x14ac:dyDescent="0.25">
      <c r="A144" s="369"/>
      <c r="B144" s="370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5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12"/>
      <c r="N145" s="1"/>
    </row>
    <row r="146" spans="1:14" x14ac:dyDescent="0.25">
      <c r="C146" s="5"/>
      <c r="D146" s="5"/>
      <c r="F146" s="2"/>
    </row>
    <row r="147" spans="1:14" x14ac:dyDescent="0.25">
      <c r="L147" s="101"/>
      <c r="M147"/>
    </row>
    <row r="148" spans="1:14" x14ac:dyDescent="0.25">
      <c r="L148" s="101"/>
      <c r="M148"/>
    </row>
    <row r="149" spans="1:14" x14ac:dyDescent="0.25">
      <c r="A149" s="16" t="s">
        <v>52</v>
      </c>
      <c r="B149" s="16"/>
      <c r="C149" s="16"/>
      <c r="D149" s="16"/>
      <c r="E149" s="16"/>
      <c r="F149" s="16"/>
      <c r="L149" s="101"/>
      <c r="M149"/>
    </row>
    <row r="150" spans="1:14" x14ac:dyDescent="0.25">
      <c r="A150" s="175"/>
      <c r="B150" s="175"/>
      <c r="C150" s="175"/>
      <c r="D150" s="14"/>
      <c r="E150" s="14"/>
      <c r="F150" s="15"/>
      <c r="L150" s="101"/>
      <c r="M150"/>
    </row>
    <row r="151" spans="1:14" x14ac:dyDescent="0.25">
      <c r="A151" s="16" t="s">
        <v>145</v>
      </c>
      <c r="B151" s="16"/>
      <c r="C151" s="16"/>
      <c r="D151" s="16"/>
      <c r="E151" s="174"/>
      <c r="F151" s="15">
        <v>0</v>
      </c>
      <c r="L151" s="101"/>
      <c r="M151"/>
    </row>
    <row r="152" spans="1:14" x14ac:dyDescent="0.25">
      <c r="A152" s="16" t="s">
        <v>146</v>
      </c>
      <c r="B152" s="16"/>
      <c r="C152" s="16"/>
      <c r="D152" s="16"/>
      <c r="E152" s="174"/>
      <c r="F152" s="15">
        <v>0</v>
      </c>
      <c r="L152" s="101"/>
      <c r="M152"/>
    </row>
    <row r="153" spans="1:14" x14ac:dyDescent="0.25">
      <c r="A153" s="16" t="s">
        <v>147</v>
      </c>
      <c r="B153" s="16"/>
      <c r="C153" s="16"/>
      <c r="D153" s="16"/>
      <c r="E153" s="174"/>
      <c r="F153" s="15">
        <f>H29+H28+J28+K9+H30</f>
        <v>-2615088</v>
      </c>
      <c r="L153" s="101"/>
      <c r="M153"/>
    </row>
    <row r="154" spans="1:14" x14ac:dyDescent="0.25">
      <c r="A154" s="343" t="s">
        <v>159</v>
      </c>
      <c r="B154" s="343"/>
      <c r="C154" s="343"/>
      <c r="D154" s="343"/>
      <c r="E154" s="174"/>
      <c r="F154" s="15">
        <v>0</v>
      </c>
      <c r="L154" s="101"/>
      <c r="M154"/>
    </row>
    <row r="155" spans="1:14" x14ac:dyDescent="0.25">
      <c r="A155" s="343" t="s">
        <v>58</v>
      </c>
      <c r="B155" s="343"/>
      <c r="C155" s="343"/>
      <c r="D155" s="343"/>
      <c r="E155" s="174"/>
      <c r="F155" s="15">
        <v>0</v>
      </c>
      <c r="L155" s="101"/>
      <c r="M155"/>
    </row>
    <row r="156" spans="1:14" x14ac:dyDescent="0.25">
      <c r="A156" s="16" t="s">
        <v>158</v>
      </c>
      <c r="B156" s="16"/>
      <c r="C156" s="16"/>
      <c r="D156" s="16"/>
      <c r="E156" s="174"/>
      <c r="F156" s="15">
        <v>0</v>
      </c>
      <c r="L156" s="101"/>
      <c r="M156"/>
    </row>
    <row r="157" spans="1:14" x14ac:dyDescent="0.25">
      <c r="A157" s="174" t="s">
        <v>61</v>
      </c>
      <c r="B157" s="174"/>
      <c r="C157" s="174"/>
      <c r="D157" s="174"/>
      <c r="E157" s="174"/>
      <c r="F157" s="15">
        <v>0</v>
      </c>
      <c r="L157" s="101"/>
      <c r="M157"/>
    </row>
    <row r="158" spans="1:14" x14ac:dyDescent="0.25">
      <c r="A158" s="343" t="s">
        <v>62</v>
      </c>
      <c r="B158" s="343"/>
      <c r="C158" s="343"/>
      <c r="D158" s="343"/>
      <c r="E158" s="174"/>
      <c r="F158" s="15">
        <f>I6+I8</f>
        <v>4000</v>
      </c>
      <c r="L158" s="101"/>
      <c r="M158"/>
    </row>
    <row r="159" spans="1:14" x14ac:dyDescent="0.25">
      <c r="A159" s="173" t="s">
        <v>149</v>
      </c>
      <c r="B159" s="173"/>
      <c r="C159" s="173"/>
      <c r="D159" s="173"/>
      <c r="E159" s="173"/>
      <c r="F159" s="19">
        <v>0</v>
      </c>
      <c r="L159" s="101"/>
      <c r="M159"/>
    </row>
    <row r="160" spans="1:14" x14ac:dyDescent="0.25">
      <c r="A160" s="343" t="s">
        <v>63</v>
      </c>
      <c r="B160" s="343"/>
      <c r="C160" s="343"/>
      <c r="D160" s="343"/>
      <c r="E160" s="174"/>
      <c r="F160" s="15">
        <f>SUM(F151:F159)</f>
        <v>-2611088</v>
      </c>
      <c r="L160" s="101"/>
      <c r="M160"/>
    </row>
    <row r="161" spans="1:13" x14ac:dyDescent="0.25">
      <c r="A161" s="345"/>
      <c r="B161" s="345"/>
      <c r="C161" s="345"/>
      <c r="D161" s="345"/>
      <c r="E161" s="345"/>
      <c r="F161" s="345"/>
      <c r="L161" s="101"/>
      <c r="M161"/>
    </row>
    <row r="162" spans="1:13" x14ac:dyDescent="0.25">
      <c r="A162" s="345"/>
      <c r="B162" s="345"/>
      <c r="C162" s="345"/>
      <c r="D162" s="345"/>
      <c r="E162" s="345"/>
      <c r="F162" s="345"/>
      <c r="L162" s="101"/>
      <c r="M162"/>
    </row>
    <row r="163" spans="1:13" x14ac:dyDescent="0.25">
      <c r="A163" s="345"/>
      <c r="B163" s="345"/>
      <c r="C163" s="345"/>
      <c r="D163" s="345"/>
      <c r="E163" s="345"/>
      <c r="F163" s="345"/>
      <c r="L163" s="101"/>
      <c r="M163"/>
    </row>
    <row r="164" spans="1:13" x14ac:dyDescent="0.25">
      <c r="A164" s="343" t="s">
        <v>64</v>
      </c>
      <c r="B164" s="343"/>
      <c r="C164" s="343"/>
      <c r="D164" s="343"/>
      <c r="E164" s="343"/>
      <c r="F164" s="343"/>
      <c r="L164" s="101"/>
      <c r="M164"/>
    </row>
    <row r="165" spans="1:13" x14ac:dyDescent="0.25">
      <c r="A165" s="345"/>
      <c r="B165" s="345"/>
      <c r="C165" s="345"/>
      <c r="D165" s="345"/>
      <c r="E165" s="345"/>
      <c r="F165" s="345"/>
      <c r="L165" s="101"/>
      <c r="M165"/>
    </row>
    <row r="166" spans="1:13" x14ac:dyDescent="0.25">
      <c r="A166" s="343" t="s">
        <v>65</v>
      </c>
      <c r="B166" s="343"/>
      <c r="C166" s="343"/>
      <c r="D166" s="343"/>
      <c r="E166" s="174"/>
      <c r="F166" s="15">
        <f>H42+J42</f>
        <v>-4961088</v>
      </c>
      <c r="L166" s="101"/>
      <c r="M166"/>
    </row>
    <row r="167" spans="1:13" x14ac:dyDescent="0.25">
      <c r="A167" s="174" t="s">
        <v>150</v>
      </c>
      <c r="B167" s="174"/>
      <c r="C167" s="174"/>
      <c r="D167" s="174"/>
      <c r="E167" s="174"/>
      <c r="F167" s="15">
        <v>0</v>
      </c>
      <c r="L167" s="101"/>
      <c r="M167"/>
    </row>
    <row r="168" spans="1:13" x14ac:dyDescent="0.25">
      <c r="A168" s="343" t="s">
        <v>66</v>
      </c>
      <c r="B168" s="343"/>
      <c r="C168" s="343"/>
      <c r="D168" s="343"/>
      <c r="E168" s="174"/>
      <c r="F168" s="15">
        <v>0</v>
      </c>
      <c r="L168" s="101"/>
      <c r="M168"/>
    </row>
    <row r="169" spans="1:13" x14ac:dyDescent="0.25">
      <c r="A169" s="343" t="s">
        <v>67</v>
      </c>
      <c r="B169" s="343"/>
      <c r="C169" s="343"/>
      <c r="D169" s="343"/>
      <c r="E169" s="174"/>
      <c r="F169" s="15">
        <v>0</v>
      </c>
      <c r="L169" s="101"/>
      <c r="M169"/>
    </row>
    <row r="170" spans="1:13" x14ac:dyDescent="0.25">
      <c r="A170" s="343" t="s">
        <v>68</v>
      </c>
      <c r="B170" s="343"/>
      <c r="C170" s="343"/>
      <c r="D170" s="343"/>
      <c r="E170" s="174"/>
      <c r="F170" s="15">
        <f>I39+K35+K37+I35</f>
        <v>2350000</v>
      </c>
      <c r="L170" s="101"/>
      <c r="M170"/>
    </row>
    <row r="171" spans="1:13" x14ac:dyDescent="0.25">
      <c r="A171" s="174" t="s">
        <v>151</v>
      </c>
      <c r="B171" s="174"/>
      <c r="C171" s="174"/>
      <c r="D171" s="174"/>
      <c r="E171" s="174"/>
      <c r="F171" s="15">
        <v>0</v>
      </c>
      <c r="L171" s="101"/>
      <c r="M171"/>
    </row>
    <row r="172" spans="1:13" x14ac:dyDescent="0.25">
      <c r="A172" s="174" t="s">
        <v>157</v>
      </c>
      <c r="B172" s="174"/>
      <c r="C172" s="174"/>
      <c r="D172" s="174"/>
      <c r="E172" s="174"/>
      <c r="F172" s="15">
        <v>0</v>
      </c>
      <c r="L172" s="101"/>
      <c r="M172"/>
    </row>
    <row r="173" spans="1:13" x14ac:dyDescent="0.25">
      <c r="A173" s="174" t="s">
        <v>69</v>
      </c>
      <c r="B173" s="174"/>
      <c r="C173" s="174"/>
      <c r="D173" s="174"/>
      <c r="E173" s="174"/>
      <c r="F173" s="15">
        <v>0</v>
      </c>
      <c r="L173" s="101"/>
      <c r="M173"/>
    </row>
    <row r="174" spans="1:13" x14ac:dyDescent="0.25">
      <c r="A174" s="20" t="s">
        <v>152</v>
      </c>
      <c r="B174" s="20"/>
      <c r="C174" s="20"/>
      <c r="D174" s="21"/>
      <c r="E174" s="21"/>
      <c r="F174" s="22">
        <v>0</v>
      </c>
      <c r="L174" s="101"/>
      <c r="M174"/>
    </row>
    <row r="175" spans="1:13" x14ac:dyDescent="0.25">
      <c r="A175" s="341" t="s">
        <v>63</v>
      </c>
      <c r="B175" s="341"/>
      <c r="C175" s="341"/>
      <c r="D175" s="341"/>
      <c r="E175" s="174"/>
      <c r="F175" s="15">
        <f>SUM(F166:F174)</f>
        <v>-2611088</v>
      </c>
      <c r="L175" s="101"/>
      <c r="M175"/>
    </row>
    <row r="176" spans="1:13" x14ac:dyDescent="0.25">
      <c r="A176" s="174"/>
      <c r="B176" s="16"/>
      <c r="C176" s="23"/>
      <c r="D176" s="14"/>
      <c r="E176" s="14"/>
      <c r="F176" s="15"/>
      <c r="L176" s="101"/>
      <c r="M176"/>
    </row>
    <row r="177" spans="1:13" x14ac:dyDescent="0.25">
      <c r="A177" s="343" t="s">
        <v>70</v>
      </c>
      <c r="B177" s="343"/>
      <c r="C177" s="343"/>
      <c r="D177" s="343"/>
      <c r="E177" s="343"/>
      <c r="F177" s="343"/>
      <c r="L177" s="101"/>
      <c r="M177"/>
    </row>
    <row r="178" spans="1:13" x14ac:dyDescent="0.25">
      <c r="A178" s="175"/>
      <c r="B178" s="175"/>
      <c r="C178" s="175"/>
      <c r="D178" s="14"/>
      <c r="E178" s="14"/>
      <c r="F178" s="15"/>
      <c r="L178" s="101"/>
      <c r="M178"/>
    </row>
    <row r="179" spans="1:13" x14ac:dyDescent="0.25">
      <c r="A179" s="16" t="s">
        <v>145</v>
      </c>
      <c r="B179" s="16"/>
      <c r="C179" s="16"/>
      <c r="D179" s="16"/>
      <c r="E179" s="174"/>
      <c r="F179" s="15">
        <v>0</v>
      </c>
      <c r="L179" s="101"/>
      <c r="M179"/>
    </row>
    <row r="180" spans="1:13" x14ac:dyDescent="0.25">
      <c r="A180" s="343" t="s">
        <v>146</v>
      </c>
      <c r="B180" s="343"/>
      <c r="C180" s="343"/>
      <c r="D180" s="343"/>
      <c r="E180" s="174"/>
      <c r="F180" s="15">
        <v>0</v>
      </c>
      <c r="L180" s="101"/>
      <c r="M180"/>
    </row>
    <row r="181" spans="1:13" x14ac:dyDescent="0.25">
      <c r="A181" s="16" t="s">
        <v>147</v>
      </c>
      <c r="B181" s="174"/>
      <c r="C181" s="174"/>
      <c r="D181" s="174"/>
      <c r="E181" s="174"/>
      <c r="F181" s="15">
        <v>0</v>
      </c>
      <c r="L181" s="101"/>
      <c r="M181"/>
    </row>
    <row r="182" spans="1:13" x14ac:dyDescent="0.25">
      <c r="A182" s="343" t="s">
        <v>148</v>
      </c>
      <c r="B182" s="343"/>
      <c r="C182" s="343"/>
      <c r="D182" s="343"/>
      <c r="E182" s="174"/>
      <c r="F182" s="15">
        <v>0</v>
      </c>
      <c r="L182" s="101"/>
      <c r="M182"/>
    </row>
    <row r="183" spans="1:13" x14ac:dyDescent="0.25">
      <c r="A183" s="343" t="s">
        <v>153</v>
      </c>
      <c r="B183" s="343"/>
      <c r="C183" s="343"/>
      <c r="D183" s="343"/>
      <c r="E183" s="174"/>
      <c r="F183" s="15">
        <v>0</v>
      </c>
      <c r="L183" s="101"/>
      <c r="M183"/>
    </row>
    <row r="184" spans="1:13" x14ac:dyDescent="0.25">
      <c r="A184" s="16" t="s">
        <v>154</v>
      </c>
      <c r="B184" s="16"/>
      <c r="C184" s="16"/>
      <c r="D184" s="16"/>
      <c r="E184" s="174"/>
      <c r="F184" s="15">
        <v>0</v>
      </c>
      <c r="L184" s="101"/>
      <c r="M184"/>
    </row>
    <row r="185" spans="1:13" x14ac:dyDescent="0.25">
      <c r="A185" s="174" t="s">
        <v>61</v>
      </c>
      <c r="B185" s="174"/>
      <c r="C185" s="174"/>
      <c r="D185" s="174"/>
      <c r="E185" s="174"/>
      <c r="F185" s="15">
        <v>0</v>
      </c>
      <c r="L185" s="101"/>
      <c r="M185"/>
    </row>
    <row r="186" spans="1:13" x14ac:dyDescent="0.25">
      <c r="A186" s="344" t="s">
        <v>62</v>
      </c>
      <c r="B186" s="344"/>
      <c r="C186" s="344"/>
      <c r="D186" s="344"/>
      <c r="E186" s="173"/>
      <c r="F186" s="19">
        <f>F27+F24+F23+F8+F6</f>
        <v>0</v>
      </c>
      <c r="L186" s="101"/>
      <c r="M186"/>
    </row>
    <row r="187" spans="1:13" x14ac:dyDescent="0.25">
      <c r="A187" s="341" t="s">
        <v>63</v>
      </c>
      <c r="B187" s="341"/>
      <c r="C187" s="341"/>
      <c r="D187" s="341"/>
      <c r="E187" s="174"/>
      <c r="F187" s="15">
        <f>SUM(F179:F186)</f>
        <v>0</v>
      </c>
      <c r="L187" s="101"/>
      <c r="M187"/>
    </row>
    <row r="188" spans="1:13" x14ac:dyDescent="0.25">
      <c r="A188" s="345"/>
      <c r="B188" s="345"/>
      <c r="C188" s="345"/>
      <c r="D188" s="345"/>
      <c r="E188" s="345"/>
      <c r="F188" s="345"/>
      <c r="L188" s="101"/>
      <c r="M188"/>
    </row>
    <row r="189" spans="1:13" x14ac:dyDescent="0.25">
      <c r="A189" s="345"/>
      <c r="B189" s="345"/>
      <c r="C189" s="345"/>
      <c r="D189" s="345"/>
      <c r="E189" s="345"/>
      <c r="F189" s="345"/>
      <c r="L189" s="101"/>
      <c r="M189"/>
    </row>
    <row r="190" spans="1:13" x14ac:dyDescent="0.25">
      <c r="A190" s="345"/>
      <c r="B190" s="345"/>
      <c r="C190" s="345"/>
      <c r="D190" s="345"/>
      <c r="E190" s="345"/>
      <c r="F190" s="345"/>
      <c r="L190" s="101"/>
      <c r="M190"/>
    </row>
    <row r="191" spans="1:13" x14ac:dyDescent="0.25">
      <c r="A191" s="343" t="s">
        <v>71</v>
      </c>
      <c r="B191" s="343"/>
      <c r="C191" s="343"/>
      <c r="D191" s="343"/>
      <c r="E191" s="343"/>
      <c r="F191" s="343"/>
      <c r="L191" s="101"/>
      <c r="M191"/>
    </row>
    <row r="192" spans="1:13" x14ac:dyDescent="0.25">
      <c r="A192" s="345"/>
      <c r="B192" s="345"/>
      <c r="C192" s="345"/>
      <c r="D192" s="345"/>
      <c r="E192" s="345"/>
      <c r="F192" s="345"/>
      <c r="L192" s="101"/>
      <c r="M192"/>
    </row>
    <row r="193" spans="1:13" x14ac:dyDescent="0.25">
      <c r="A193" s="343" t="s">
        <v>65</v>
      </c>
      <c r="B193" s="343"/>
      <c r="C193" s="343"/>
      <c r="D193" s="343"/>
      <c r="E193" s="174"/>
      <c r="F193" s="15">
        <v>0</v>
      </c>
      <c r="L193" s="101"/>
      <c r="M193"/>
    </row>
    <row r="194" spans="1:13" x14ac:dyDescent="0.25">
      <c r="A194" s="174" t="s">
        <v>162</v>
      </c>
      <c r="B194" s="174"/>
      <c r="C194" s="174"/>
      <c r="D194" s="174"/>
      <c r="E194" s="174"/>
      <c r="F194" s="15">
        <f>G46</f>
        <v>-60000</v>
      </c>
      <c r="L194" s="101"/>
      <c r="M194"/>
    </row>
    <row r="195" spans="1:13" x14ac:dyDescent="0.25">
      <c r="A195" s="343" t="s">
        <v>66</v>
      </c>
      <c r="B195" s="343"/>
      <c r="C195" s="343"/>
      <c r="D195" s="343"/>
      <c r="E195" s="174"/>
      <c r="F195" s="15">
        <f>SUM(F114)</f>
        <v>-2109656</v>
      </c>
      <c r="L195" s="101"/>
      <c r="M195"/>
    </row>
    <row r="196" spans="1:13" x14ac:dyDescent="0.25">
      <c r="A196" s="343" t="s">
        <v>67</v>
      </c>
      <c r="B196" s="343"/>
      <c r="C196" s="343"/>
      <c r="D196" s="343"/>
      <c r="E196" s="174"/>
      <c r="F196" s="15">
        <f>SUM(F117)</f>
        <v>-424736</v>
      </c>
      <c r="L196" s="101"/>
      <c r="M196"/>
    </row>
    <row r="197" spans="1:13" x14ac:dyDescent="0.25">
      <c r="A197" s="343" t="s">
        <v>68</v>
      </c>
      <c r="B197" s="343"/>
      <c r="C197" s="343"/>
      <c r="D197" s="343"/>
      <c r="E197" s="174"/>
      <c r="F197" s="15">
        <f>F90+F89+F87+F84+G35+F39+F35+F85+F86+F88+F83</f>
        <v>2594392</v>
      </c>
      <c r="L197" s="101"/>
      <c r="M197"/>
    </row>
    <row r="198" spans="1:13" x14ac:dyDescent="0.25">
      <c r="A198" s="174" t="s">
        <v>72</v>
      </c>
      <c r="B198" s="174"/>
      <c r="C198" s="174"/>
      <c r="D198" s="174"/>
      <c r="E198" s="174"/>
      <c r="F198" s="15">
        <v>0</v>
      </c>
      <c r="L198" s="101"/>
      <c r="M198"/>
    </row>
    <row r="199" spans="1:13" x14ac:dyDescent="0.25">
      <c r="A199" s="174" t="s">
        <v>73</v>
      </c>
      <c r="B199" s="174"/>
      <c r="C199" s="174"/>
      <c r="D199" s="174"/>
      <c r="E199" s="174"/>
      <c r="F199" s="15">
        <v>0</v>
      </c>
      <c r="L199" s="101"/>
      <c r="M199"/>
    </row>
    <row r="200" spans="1:13" x14ac:dyDescent="0.25">
      <c r="A200" s="20" t="s">
        <v>152</v>
      </c>
      <c r="B200" s="20"/>
      <c r="C200" s="20"/>
      <c r="D200" s="21"/>
      <c r="E200" s="21"/>
      <c r="F200" s="22">
        <v>0</v>
      </c>
      <c r="L200" s="101"/>
      <c r="M200"/>
    </row>
    <row r="201" spans="1:13" x14ac:dyDescent="0.25">
      <c r="A201" s="341" t="s">
        <v>63</v>
      </c>
      <c r="B201" s="341"/>
      <c r="C201" s="341"/>
      <c r="D201" s="341"/>
      <c r="E201" s="174"/>
      <c r="F201" s="15">
        <f>SUM(F193:F200)</f>
        <v>0</v>
      </c>
      <c r="L201" s="101"/>
      <c r="M201"/>
    </row>
    <row r="202" spans="1:13" x14ac:dyDescent="0.25">
      <c r="A202" s="24"/>
      <c r="B202" s="25"/>
      <c r="C202" s="26"/>
      <c r="D202" s="27"/>
      <c r="E202" s="27"/>
      <c r="F202" s="28"/>
      <c r="L202" s="101"/>
      <c r="M202"/>
    </row>
    <row r="203" spans="1:13" x14ac:dyDescent="0.25">
      <c r="A203" s="24"/>
      <c r="B203" s="25"/>
      <c r="C203" s="26"/>
      <c r="D203" s="27"/>
      <c r="E203" s="27"/>
      <c r="F203" s="28"/>
      <c r="L203" s="101"/>
      <c r="M203"/>
    </row>
    <row r="204" spans="1:13" x14ac:dyDescent="0.25">
      <c r="A204" s="338" t="s">
        <v>74</v>
      </c>
      <c r="B204" s="338"/>
      <c r="C204" s="338"/>
      <c r="D204" s="338"/>
      <c r="E204" s="338"/>
      <c r="F204" s="338"/>
      <c r="L204" s="101"/>
      <c r="M204"/>
    </row>
    <row r="205" spans="1:13" x14ac:dyDescent="0.25">
      <c r="A205" s="340"/>
      <c r="B205" s="340"/>
      <c r="C205" s="340"/>
      <c r="D205" s="340"/>
      <c r="E205" s="340"/>
      <c r="F205" s="340"/>
      <c r="L205" s="101"/>
      <c r="M205"/>
    </row>
    <row r="206" spans="1:13" x14ac:dyDescent="0.25">
      <c r="A206" s="176"/>
      <c r="B206" s="176"/>
      <c r="C206" s="176"/>
      <c r="D206" s="30"/>
      <c r="E206" s="30"/>
      <c r="F206" s="31"/>
      <c r="L206" s="101"/>
      <c r="M206"/>
    </row>
    <row r="207" spans="1:13" x14ac:dyDescent="0.25">
      <c r="A207" s="177" t="s">
        <v>145</v>
      </c>
      <c r="B207" s="32"/>
      <c r="C207" s="32"/>
      <c r="D207" s="32"/>
      <c r="E207" s="32"/>
      <c r="F207" s="31">
        <f>SUM(F151,F179)</f>
        <v>0</v>
      </c>
      <c r="L207" s="101"/>
      <c r="M207"/>
    </row>
    <row r="208" spans="1:13" x14ac:dyDescent="0.25">
      <c r="A208" s="177" t="s">
        <v>146</v>
      </c>
      <c r="B208" s="32"/>
      <c r="C208" s="32"/>
      <c r="D208" s="32"/>
      <c r="E208" s="177"/>
      <c r="F208" s="31">
        <f>SUM(F152,F180)</f>
        <v>0</v>
      </c>
      <c r="L208" s="101"/>
      <c r="M208"/>
    </row>
    <row r="209" spans="1:13" x14ac:dyDescent="0.25">
      <c r="A209" s="338" t="s">
        <v>155</v>
      </c>
      <c r="B209" s="338"/>
      <c r="C209" s="338"/>
      <c r="D209" s="338"/>
      <c r="E209" s="177"/>
      <c r="F209" s="31">
        <f>SUM(F153,F181)</f>
        <v>-2615088</v>
      </c>
      <c r="L209" s="101"/>
      <c r="M209"/>
    </row>
    <row r="210" spans="1:13" x14ac:dyDescent="0.25">
      <c r="A210" s="338" t="s">
        <v>160</v>
      </c>
      <c r="B210" s="338"/>
      <c r="C210" s="338"/>
      <c r="D210" s="338"/>
      <c r="E210" s="177"/>
      <c r="F210" s="31">
        <f>F154+F182</f>
        <v>0</v>
      </c>
      <c r="L210" s="101"/>
      <c r="M210"/>
    </row>
    <row r="211" spans="1:13" x14ac:dyDescent="0.25">
      <c r="A211" s="338" t="s">
        <v>156</v>
      </c>
      <c r="B211" s="338"/>
      <c r="C211" s="338"/>
      <c r="D211" s="338"/>
      <c r="E211" s="177"/>
      <c r="F211" s="31">
        <f>F155+F183</f>
        <v>0</v>
      </c>
      <c r="L211" s="101"/>
      <c r="M211"/>
    </row>
    <row r="212" spans="1:13" x14ac:dyDescent="0.25">
      <c r="A212" s="32" t="s">
        <v>161</v>
      </c>
      <c r="B212" s="32"/>
      <c r="C212" s="32"/>
      <c r="D212" s="32"/>
      <c r="E212" s="177"/>
      <c r="F212" s="31">
        <f>SUM(F184,F156)</f>
        <v>0</v>
      </c>
      <c r="L212" s="101"/>
      <c r="M212"/>
    </row>
    <row r="213" spans="1:13" x14ac:dyDescent="0.25">
      <c r="A213" s="177" t="s">
        <v>61</v>
      </c>
      <c r="B213" s="177"/>
      <c r="C213" s="177"/>
      <c r="D213" s="177"/>
      <c r="E213" s="177"/>
      <c r="F213" s="31">
        <f>F185+F157</f>
        <v>0</v>
      </c>
      <c r="L213" s="101"/>
      <c r="M213"/>
    </row>
    <row r="214" spans="1:13" x14ac:dyDescent="0.25">
      <c r="A214" s="338" t="s">
        <v>62</v>
      </c>
      <c r="B214" s="338"/>
      <c r="C214" s="338"/>
      <c r="D214" s="338"/>
      <c r="E214" s="177"/>
      <c r="F214" s="31">
        <f>F186+F158</f>
        <v>4000</v>
      </c>
      <c r="L214" s="101"/>
      <c r="M214"/>
    </row>
    <row r="215" spans="1:13" x14ac:dyDescent="0.25">
      <c r="A215" s="178" t="s">
        <v>149</v>
      </c>
      <c r="B215" s="178"/>
      <c r="C215" s="178"/>
      <c r="D215" s="178"/>
      <c r="E215" s="178"/>
      <c r="F215" s="35">
        <f>F159</f>
        <v>0</v>
      </c>
      <c r="L215" s="101"/>
      <c r="M215"/>
    </row>
    <row r="216" spans="1:13" x14ac:dyDescent="0.25">
      <c r="A216" s="338" t="s">
        <v>63</v>
      </c>
      <c r="B216" s="338"/>
      <c r="C216" s="338"/>
      <c r="D216" s="338"/>
      <c r="E216" s="177"/>
      <c r="F216" s="31">
        <f>SUM(F207:F215)</f>
        <v>-2611088</v>
      </c>
      <c r="L216" s="101"/>
      <c r="M216"/>
    </row>
    <row r="217" spans="1:13" x14ac:dyDescent="0.25">
      <c r="A217" s="177"/>
      <c r="B217" s="177"/>
      <c r="C217" s="177"/>
      <c r="D217" s="177"/>
      <c r="E217" s="177"/>
      <c r="F217" s="31"/>
      <c r="L217" s="101"/>
      <c r="M217"/>
    </row>
    <row r="218" spans="1:13" x14ac:dyDescent="0.25">
      <c r="A218" s="177"/>
      <c r="B218" s="177"/>
      <c r="C218" s="177"/>
      <c r="D218" s="177"/>
      <c r="E218" s="177"/>
      <c r="F218" s="31"/>
      <c r="L218" s="101"/>
      <c r="M218"/>
    </row>
    <row r="219" spans="1:13" x14ac:dyDescent="0.25">
      <c r="A219" s="340"/>
      <c r="B219" s="340"/>
      <c r="C219" s="340"/>
      <c r="D219" s="340"/>
      <c r="E219" s="340"/>
      <c r="F219" s="340"/>
      <c r="L219" s="101"/>
      <c r="M219"/>
    </row>
    <row r="220" spans="1:13" x14ac:dyDescent="0.25">
      <c r="A220" s="338" t="s">
        <v>76</v>
      </c>
      <c r="B220" s="338"/>
      <c r="C220" s="338"/>
      <c r="D220" s="338"/>
      <c r="E220" s="338"/>
      <c r="F220" s="338"/>
      <c r="L220" s="101"/>
      <c r="M220"/>
    </row>
    <row r="221" spans="1:13" x14ac:dyDescent="0.25">
      <c r="A221" s="340"/>
      <c r="B221" s="340"/>
      <c r="C221" s="340"/>
      <c r="D221" s="340"/>
      <c r="E221" s="340"/>
      <c r="F221" s="340"/>
      <c r="L221" s="101"/>
      <c r="M221"/>
    </row>
    <row r="222" spans="1:13" x14ac:dyDescent="0.25">
      <c r="A222" s="338" t="s">
        <v>65</v>
      </c>
      <c r="B222" s="338"/>
      <c r="C222" s="338"/>
      <c r="D222" s="338"/>
      <c r="E222" s="177"/>
      <c r="F222" s="31">
        <f>SUM(F193,F166)</f>
        <v>-4961088</v>
      </c>
      <c r="L222" s="101"/>
      <c r="M222"/>
    </row>
    <row r="223" spans="1:13" x14ac:dyDescent="0.25">
      <c r="A223" s="177" t="s">
        <v>162</v>
      </c>
      <c r="B223" s="177"/>
      <c r="C223" s="177"/>
      <c r="D223" s="177"/>
      <c r="E223" s="177"/>
      <c r="F223" s="31">
        <f>F194+F167</f>
        <v>-60000</v>
      </c>
      <c r="L223" s="101"/>
      <c r="M223"/>
    </row>
    <row r="224" spans="1:13" x14ac:dyDescent="0.25">
      <c r="A224" s="338" t="s">
        <v>66</v>
      </c>
      <c r="B224" s="338"/>
      <c r="C224" s="338"/>
      <c r="D224" s="338"/>
      <c r="E224" s="177"/>
      <c r="F224" s="31">
        <f>F195+F168</f>
        <v>-2109656</v>
      </c>
      <c r="L224" s="101"/>
      <c r="M224"/>
    </row>
    <row r="225" spans="1:13" x14ac:dyDescent="0.25">
      <c r="A225" s="338" t="s">
        <v>67</v>
      </c>
      <c r="B225" s="338"/>
      <c r="C225" s="338"/>
      <c r="D225" s="338"/>
      <c r="E225" s="177"/>
      <c r="F225" s="31">
        <f>F196+F169</f>
        <v>-424736</v>
      </c>
      <c r="L225" s="101"/>
      <c r="M225"/>
    </row>
    <row r="226" spans="1:13" x14ac:dyDescent="0.25">
      <c r="A226" s="338" t="s">
        <v>68</v>
      </c>
      <c r="B226" s="338"/>
      <c r="C226" s="338"/>
      <c r="D226" s="338"/>
      <c r="E226" s="177"/>
      <c r="F226" s="31">
        <f>F197+F170</f>
        <v>4944392</v>
      </c>
      <c r="L226" s="101"/>
      <c r="M226"/>
    </row>
    <row r="227" spans="1:13" x14ac:dyDescent="0.25">
      <c r="A227" s="177" t="s">
        <v>72</v>
      </c>
      <c r="B227" s="177"/>
      <c r="C227" s="177"/>
      <c r="D227" s="177"/>
      <c r="E227" s="177"/>
      <c r="F227" s="31">
        <f>SUM(F198,F171)</f>
        <v>0</v>
      </c>
      <c r="L227" s="101"/>
      <c r="M227"/>
    </row>
    <row r="228" spans="1:13" x14ac:dyDescent="0.25">
      <c r="A228" s="177" t="s">
        <v>73</v>
      </c>
      <c r="B228" s="177"/>
      <c r="C228" s="177"/>
      <c r="D228" s="177"/>
      <c r="E228" s="177"/>
      <c r="F228" s="31">
        <f>SUM(F199,F172)</f>
        <v>0</v>
      </c>
      <c r="L228" s="101"/>
      <c r="M228"/>
    </row>
    <row r="229" spans="1:13" x14ac:dyDescent="0.25">
      <c r="A229" s="36" t="s">
        <v>152</v>
      </c>
      <c r="B229" s="36"/>
      <c r="C229" s="36"/>
      <c r="D229" s="37"/>
      <c r="E229" s="37"/>
      <c r="F229" s="155">
        <f>F200+F174</f>
        <v>0</v>
      </c>
      <c r="L229" s="101"/>
      <c r="M229"/>
    </row>
    <row r="230" spans="1:13" x14ac:dyDescent="0.25">
      <c r="A230" s="339" t="s">
        <v>63</v>
      </c>
      <c r="B230" s="339"/>
      <c r="C230" s="339"/>
      <c r="D230" s="339"/>
      <c r="E230" s="177"/>
      <c r="F230" s="31">
        <f>SUM(F222:F229)</f>
        <v>-2611088</v>
      </c>
      <c r="L230" s="101"/>
      <c r="M230"/>
    </row>
    <row r="231" spans="1:13" x14ac:dyDescent="0.25">
      <c r="L231" s="101"/>
      <c r="M231"/>
    </row>
    <row r="232" spans="1:13" x14ac:dyDescent="0.25">
      <c r="L232" s="101"/>
      <c r="M232"/>
    </row>
  </sheetData>
  <mergeCells count="82">
    <mergeCell ref="A230:D230"/>
    <mergeCell ref="A221:F221"/>
    <mergeCell ref="A222:D222"/>
    <mergeCell ref="A224:D224"/>
    <mergeCell ref="A225:D225"/>
    <mergeCell ref="A226:D226"/>
    <mergeCell ref="A211:D211"/>
    <mergeCell ref="A214:D214"/>
    <mergeCell ref="A216:D216"/>
    <mergeCell ref="A219:F219"/>
    <mergeCell ref="A220:F220"/>
    <mergeCell ref="A201:D201"/>
    <mergeCell ref="A204:F204"/>
    <mergeCell ref="A205:F205"/>
    <mergeCell ref="A209:D209"/>
    <mergeCell ref="A210:D210"/>
    <mergeCell ref="A192:F192"/>
    <mergeCell ref="A193:D193"/>
    <mergeCell ref="A195:D195"/>
    <mergeCell ref="A196:D196"/>
    <mergeCell ref="A197:D197"/>
    <mergeCell ref="A183:D183"/>
    <mergeCell ref="A186:D186"/>
    <mergeCell ref="A187:D187"/>
    <mergeCell ref="A188:F190"/>
    <mergeCell ref="A191:F191"/>
    <mergeCell ref="A170:D170"/>
    <mergeCell ref="A175:D175"/>
    <mergeCell ref="A177:F177"/>
    <mergeCell ref="A180:D180"/>
    <mergeCell ref="A182:D182"/>
    <mergeCell ref="A164:F164"/>
    <mergeCell ref="A165:F165"/>
    <mergeCell ref="A166:D166"/>
    <mergeCell ref="A168:D168"/>
    <mergeCell ref="A169:D169"/>
    <mergeCell ref="A154:D154"/>
    <mergeCell ref="A155:D155"/>
    <mergeCell ref="A158:D158"/>
    <mergeCell ref="A160:D160"/>
    <mergeCell ref="A161:F163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3" customWidth="1"/>
    <col min="5" max="5" width="12.6640625" customWidth="1"/>
    <col min="6" max="8" width="11.109375" customWidth="1"/>
    <col min="9" max="9" width="12.6640625" customWidth="1"/>
    <col min="10" max="10" width="12.88671875" customWidth="1"/>
    <col min="11" max="11" width="13.5546875" style="101" customWidth="1"/>
    <col min="12" max="12" width="12.44140625" customWidth="1"/>
  </cols>
  <sheetData>
    <row r="1" spans="1:12" x14ac:dyDescent="0.25">
      <c r="A1" s="386" t="s">
        <v>82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481" t="s">
        <v>19</v>
      </c>
      <c r="B4" s="483" t="s">
        <v>0</v>
      </c>
      <c r="C4" s="481" t="s">
        <v>44</v>
      </c>
      <c r="D4" s="481" t="s">
        <v>21</v>
      </c>
      <c r="E4" s="485" t="s">
        <v>168</v>
      </c>
      <c r="F4" s="487" t="s">
        <v>177</v>
      </c>
      <c r="G4" s="488"/>
      <c r="H4" s="488"/>
      <c r="I4" s="489"/>
      <c r="J4" s="485" t="s">
        <v>172</v>
      </c>
      <c r="K4" s="490" t="s">
        <v>178</v>
      </c>
      <c r="L4" s="491" t="s">
        <v>179</v>
      </c>
    </row>
    <row r="5" spans="1:12" ht="41.25" customHeight="1" x14ac:dyDescent="0.25">
      <c r="A5" s="482"/>
      <c r="B5" s="484"/>
      <c r="C5" s="482"/>
      <c r="D5" s="482"/>
      <c r="E5" s="486"/>
      <c r="F5" s="160" t="s">
        <v>43</v>
      </c>
      <c r="G5" s="161" t="s">
        <v>173</v>
      </c>
      <c r="H5" s="161" t="s">
        <v>176</v>
      </c>
      <c r="I5" s="161" t="s">
        <v>174</v>
      </c>
      <c r="J5" s="486"/>
      <c r="K5" s="490"/>
      <c r="L5" s="491"/>
    </row>
    <row r="6" spans="1:12" x14ac:dyDescent="0.25">
      <c r="A6" s="461" t="s">
        <v>38</v>
      </c>
      <c r="B6" s="357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103">
        <v>41943</v>
      </c>
      <c r="L6" s="4">
        <f>J6-K6</f>
        <v>2000</v>
      </c>
    </row>
    <row r="7" spans="1:12" x14ac:dyDescent="0.25">
      <c r="A7" s="461"/>
      <c r="B7" s="357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5">
      <c r="A8" s="461"/>
      <c r="B8" s="357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103">
        <v>1496</v>
      </c>
      <c r="L8" s="4">
        <f t="shared" si="1"/>
        <v>61</v>
      </c>
    </row>
    <row r="9" spans="1:12" x14ac:dyDescent="0.25">
      <c r="A9" s="461"/>
      <c r="B9" s="358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5">
      <c r="A10" s="461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462" t="s">
        <v>50</v>
      </c>
      <c r="B11" s="320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6234076</v>
      </c>
      <c r="L11" s="4">
        <f t="shared" si="1"/>
        <v>771187</v>
      </c>
    </row>
    <row r="12" spans="1:12" x14ac:dyDescent="0.25">
      <c r="A12" s="463"/>
      <c r="B12" s="321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4322095</v>
      </c>
      <c r="L12" s="4">
        <f t="shared" si="1"/>
        <v>177905</v>
      </c>
    </row>
    <row r="13" spans="1:12" x14ac:dyDescent="0.25">
      <c r="A13" s="182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17531375</v>
      </c>
      <c r="L13" s="4">
        <f t="shared" si="1"/>
        <v>2215125</v>
      </c>
    </row>
    <row r="14" spans="1:12" x14ac:dyDescent="0.25">
      <c r="A14" s="183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14388859</v>
      </c>
      <c r="L14" s="4">
        <f>J14-K14</f>
        <v>1870091</v>
      </c>
    </row>
    <row r="15" spans="1:12" x14ac:dyDescent="0.25">
      <c r="A15" s="462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464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5">
      <c r="A17" s="464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5">
      <c r="A18" s="464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5">
      <c r="A19" s="464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5">
      <c r="A20" s="465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25189858</v>
      </c>
      <c r="L20" s="4">
        <f t="shared" si="1"/>
        <v>12024954</v>
      </c>
    </row>
    <row r="21" spans="1:13" x14ac:dyDescent="0.25">
      <c r="A21" s="466"/>
      <c r="B21" s="361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5">
      <c r="A22" s="466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5">
      <c r="A23" s="466"/>
      <c r="B23" s="320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5">
      <c r="A24" s="467"/>
      <c r="B24" s="321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5">
      <c r="A25" s="372" t="s">
        <v>132</v>
      </c>
      <c r="B25" s="449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5">
      <c r="A26" s="373"/>
      <c r="B26" s="450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5">
      <c r="A27" s="374"/>
      <c r="B27" s="181" t="s">
        <v>128</v>
      </c>
      <c r="C27" s="126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5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103">
        <v>248233081</v>
      </c>
      <c r="L28" s="4">
        <f t="shared" si="1"/>
        <v>39974145</v>
      </c>
    </row>
    <row r="29" spans="1:13" x14ac:dyDescent="0.25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103">
        <v>1917505</v>
      </c>
      <c r="L29" s="4">
        <f t="shared" si="1"/>
        <v>367071</v>
      </c>
    </row>
    <row r="30" spans="1:13" x14ac:dyDescent="0.25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103">
        <v>40978714</v>
      </c>
      <c r="L30" s="4">
        <f t="shared" si="1"/>
        <v>3802932</v>
      </c>
    </row>
    <row r="31" spans="1:13" ht="34.5" customHeight="1" x14ac:dyDescent="0.25">
      <c r="A31" s="458" t="s">
        <v>85</v>
      </c>
      <c r="B31" s="459"/>
      <c r="C31" s="460"/>
      <c r="D31" s="138">
        <f t="shared" ref="D31:L31" si="2">SUM(D6:D30)</f>
        <v>426209554</v>
      </c>
      <c r="E31" s="138">
        <f t="shared" si="2"/>
        <v>521744064</v>
      </c>
      <c r="F31" s="138">
        <f t="shared" si="2"/>
        <v>0</v>
      </c>
      <c r="G31" s="138">
        <f t="shared" si="2"/>
        <v>-3633008</v>
      </c>
      <c r="H31" s="138">
        <f t="shared" si="2"/>
        <v>2000</v>
      </c>
      <c r="I31" s="138">
        <f t="shared" si="2"/>
        <v>-1328080</v>
      </c>
      <c r="J31" s="138">
        <f t="shared" si="2"/>
        <v>516784976</v>
      </c>
      <c r="K31" s="139">
        <f t="shared" si="2"/>
        <v>455578705</v>
      </c>
      <c r="L31" s="138">
        <f t="shared" si="2"/>
        <v>61206271</v>
      </c>
    </row>
    <row r="32" spans="1:13" ht="12.75" customHeight="1" x14ac:dyDescent="0.25">
      <c r="A32" s="372" t="s">
        <v>18</v>
      </c>
      <c r="B32" s="363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5">
      <c r="A33" s="373"/>
      <c r="B33" s="364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5">
      <c r="A34" s="373"/>
      <c r="B34" s="364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5">
      <c r="A35" s="373"/>
      <c r="B35" s="364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105">
        <v>7417651</v>
      </c>
      <c r="L35" s="4">
        <f t="shared" si="4"/>
        <v>11901332</v>
      </c>
    </row>
    <row r="36" spans="1:12" x14ac:dyDescent="0.25">
      <c r="A36" s="373"/>
      <c r="B36" s="364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5">
      <c r="A37" s="373"/>
      <c r="B37" s="364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105">
        <v>76257</v>
      </c>
      <c r="L37" s="4">
        <f t="shared" si="4"/>
        <v>517149</v>
      </c>
    </row>
    <row r="38" spans="1:12" x14ac:dyDescent="0.25">
      <c r="A38" s="373"/>
      <c r="B38" s="364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5">
      <c r="A39" s="373"/>
      <c r="B39" s="365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105">
        <v>83538</v>
      </c>
      <c r="L39" s="120">
        <f t="shared" si="4"/>
        <v>1681</v>
      </c>
    </row>
    <row r="40" spans="1:12" x14ac:dyDescent="0.25">
      <c r="A40" s="373"/>
      <c r="B40" s="320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5">
      <c r="A41" s="373"/>
      <c r="B41" s="362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5">
      <c r="A42" s="373"/>
      <c r="B42" s="362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105">
        <v>293596047</v>
      </c>
      <c r="L42" s="4">
        <f t="shared" si="4"/>
        <v>44145401</v>
      </c>
    </row>
    <row r="43" spans="1:12" x14ac:dyDescent="0.25">
      <c r="A43" s="374"/>
      <c r="B43" s="180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5">
      <c r="A44" s="318" t="s">
        <v>24</v>
      </c>
      <c r="B44" s="320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5">
      <c r="A45" s="319"/>
      <c r="B45" s="321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5">
      <c r="A46" s="318" t="s">
        <v>30</v>
      </c>
      <c r="B46" s="320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105">
        <v>12676500</v>
      </c>
      <c r="L46" s="4">
        <f t="shared" si="4"/>
        <v>0</v>
      </c>
    </row>
    <row r="47" spans="1:12" x14ac:dyDescent="0.25">
      <c r="A47" s="319"/>
      <c r="B47" s="321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5">
      <c r="A48" s="318" t="s">
        <v>138</v>
      </c>
      <c r="B48" s="347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5">
      <c r="A49" s="337"/>
      <c r="B49" s="348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13549126</v>
      </c>
      <c r="L49" s="4">
        <f>J49-K49</f>
        <v>2709824</v>
      </c>
    </row>
    <row r="50" spans="1:12" x14ac:dyDescent="0.25">
      <c r="A50" s="318" t="s">
        <v>48</v>
      </c>
      <c r="B50" s="347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46"/>
      <c r="B51" s="348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5">
      <c r="A52" s="346"/>
      <c r="B52" s="348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5">
      <c r="A53" s="346"/>
      <c r="B53" s="348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5">
      <c r="A54" s="346"/>
      <c r="B54" s="348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5">
      <c r="A55" s="346"/>
      <c r="B55" s="348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5">
      <c r="A56" s="346"/>
      <c r="B56" s="348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46"/>
      <c r="B57" s="348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346"/>
      <c r="B58" s="348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5">
      <c r="A59" s="346"/>
      <c r="B59" s="348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5">
      <c r="A60" s="346"/>
      <c r="B60" s="348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5">
      <c r="A61" s="346"/>
      <c r="B61" s="348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5">
      <c r="A62" s="318" t="s">
        <v>49</v>
      </c>
      <c r="B62" s="180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5">
      <c r="A63" s="346"/>
      <c r="B63" s="371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770000</v>
      </c>
      <c r="L63" s="4">
        <f t="shared" si="4"/>
        <v>200000</v>
      </c>
    </row>
    <row r="64" spans="1:12" x14ac:dyDescent="0.25">
      <c r="A64" s="346"/>
      <c r="B64" s="371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950000</v>
      </c>
      <c r="L64" s="4">
        <f t="shared" si="4"/>
        <v>9841000</v>
      </c>
    </row>
    <row r="65" spans="1:12" x14ac:dyDescent="0.25">
      <c r="A65" s="346"/>
      <c r="B65" s="371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144550</v>
      </c>
      <c r="L65" s="4">
        <f t="shared" si="4"/>
        <v>2967732</v>
      </c>
    </row>
    <row r="66" spans="1:12" x14ac:dyDescent="0.25">
      <c r="A66" s="346"/>
      <c r="B66" s="371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5">
      <c r="A67" s="346"/>
      <c r="B67" s="371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5">
      <c r="A68" s="346"/>
      <c r="B68" s="371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5">
      <c r="A69" s="346"/>
      <c r="B69" s="371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5">
      <c r="A70" s="346"/>
      <c r="B70" s="371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6921600</v>
      </c>
      <c r="L70" s="4">
        <f t="shared" si="4"/>
        <v>7078392</v>
      </c>
    </row>
    <row r="71" spans="1:12" x14ac:dyDescent="0.25">
      <c r="A71" s="346"/>
      <c r="B71" s="371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5">
      <c r="A72" s="346"/>
      <c r="B72" s="371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1868832</v>
      </c>
      <c r="L72" s="4">
        <f t="shared" si="4"/>
        <v>3259089</v>
      </c>
    </row>
    <row r="73" spans="1:12" x14ac:dyDescent="0.25">
      <c r="A73" s="346"/>
      <c r="B73" s="371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5">
      <c r="A74" s="346"/>
      <c r="B74" s="371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5">
      <c r="A75" s="346"/>
      <c r="B75" s="371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5">
      <c r="A76" s="346"/>
      <c r="B76" s="371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5">
      <c r="A77" s="346"/>
      <c r="B77" s="371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5">
      <c r="A78" s="346"/>
      <c r="B78" s="371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5">
      <c r="A79" s="346"/>
      <c r="B79" s="371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5">
      <c r="A80" s="319"/>
      <c r="B80" s="371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5">
      <c r="A81" s="455" t="s">
        <v>127</v>
      </c>
      <c r="B81" s="449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2637070</v>
      </c>
      <c r="L81" s="4">
        <f t="shared" si="4"/>
        <v>527414</v>
      </c>
    </row>
    <row r="82" spans="1:13" x14ac:dyDescent="0.25">
      <c r="A82" s="456"/>
      <c r="B82" s="454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461485</v>
      </c>
      <c r="L82" s="4">
        <f t="shared" si="4"/>
        <v>92298</v>
      </c>
    </row>
    <row r="83" spans="1:13" x14ac:dyDescent="0.25">
      <c r="A83" s="456"/>
      <c r="B83" s="454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5">
      <c r="A84" s="456"/>
      <c r="B84" s="454"/>
      <c r="C84" s="131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5">
      <c r="A85" s="456"/>
      <c r="B85" s="454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5">
      <c r="A86" s="456"/>
      <c r="B86" s="454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5">
      <c r="A87" s="456"/>
      <c r="B87" s="454"/>
      <c r="C87" s="131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105">
        <v>3283622</v>
      </c>
      <c r="L87" s="4">
        <f t="shared" si="4"/>
        <v>703937</v>
      </c>
      <c r="M87" s="166"/>
    </row>
    <row r="88" spans="1:13" x14ac:dyDescent="0.25">
      <c r="A88" s="456"/>
      <c r="B88" s="454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5">
      <c r="A89" s="456"/>
      <c r="B89" s="454"/>
      <c r="C89" s="131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105">
        <v>666180</v>
      </c>
      <c r="L89" s="120">
        <f t="shared" si="4"/>
        <v>393698</v>
      </c>
      <c r="M89" s="166"/>
    </row>
    <row r="90" spans="1:13" x14ac:dyDescent="0.25">
      <c r="A90" s="456"/>
      <c r="B90" s="454"/>
      <c r="C90" s="131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105">
        <v>900000</v>
      </c>
      <c r="L90" s="4">
        <f t="shared" si="4"/>
        <v>0</v>
      </c>
      <c r="M90" s="166"/>
    </row>
    <row r="91" spans="1:13" x14ac:dyDescent="0.25">
      <c r="A91" s="456"/>
      <c r="B91" s="454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262453</v>
      </c>
      <c r="L91" s="4">
        <f t="shared" si="4"/>
        <v>0</v>
      </c>
      <c r="M91" s="166"/>
    </row>
    <row r="92" spans="1:13" x14ac:dyDescent="0.25">
      <c r="A92" s="456"/>
      <c r="B92" s="454"/>
      <c r="C92" s="131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105">
        <v>721800</v>
      </c>
      <c r="L92" s="4">
        <f t="shared" si="4"/>
        <v>0</v>
      </c>
      <c r="M92" s="166"/>
    </row>
    <row r="93" spans="1:13" ht="13.5" customHeight="1" x14ac:dyDescent="0.25">
      <c r="A93" s="456"/>
      <c r="B93" s="454"/>
      <c r="C93" s="131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105">
        <v>3314830</v>
      </c>
      <c r="L93" s="4">
        <f t="shared" si="4"/>
        <v>4040370</v>
      </c>
    </row>
    <row r="94" spans="1:13" ht="13.5" customHeight="1" x14ac:dyDescent="0.25">
      <c r="A94" s="456"/>
      <c r="B94" s="454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1160752</v>
      </c>
      <c r="L94" s="4">
        <f t="shared" si="4"/>
        <v>1090900</v>
      </c>
    </row>
    <row r="95" spans="1:13" x14ac:dyDescent="0.25">
      <c r="A95" s="456"/>
      <c r="B95" s="454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5">
      <c r="A96" s="457"/>
      <c r="B96" s="450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5">
      <c r="A97" s="458" t="s">
        <v>86</v>
      </c>
      <c r="B97" s="459"/>
      <c r="C97" s="460"/>
      <c r="D97" s="138">
        <f t="shared" ref="D97:L97" si="5">SUM(D32:D96)</f>
        <v>426209554</v>
      </c>
      <c r="E97" s="138">
        <f t="shared" si="5"/>
        <v>521744064</v>
      </c>
      <c r="F97" s="138">
        <f t="shared" si="5"/>
        <v>0</v>
      </c>
      <c r="G97" s="138">
        <f t="shared" si="5"/>
        <v>-3633008</v>
      </c>
      <c r="H97" s="138">
        <f t="shared" si="5"/>
        <v>2000</v>
      </c>
      <c r="I97" s="138">
        <f t="shared" si="5"/>
        <v>-1328080</v>
      </c>
      <c r="J97" s="138">
        <f t="shared" si="5"/>
        <v>516784976</v>
      </c>
      <c r="K97" s="138">
        <f t="shared" si="5"/>
        <v>374332345</v>
      </c>
      <c r="L97" s="138">
        <f t="shared" si="5"/>
        <v>142452631</v>
      </c>
    </row>
    <row r="98" spans="1:12" x14ac:dyDescent="0.25">
      <c r="F98" s="2"/>
    </row>
    <row r="99" spans="1:12" x14ac:dyDescent="0.25">
      <c r="F99" s="2"/>
    </row>
    <row r="100" spans="1:12" x14ac:dyDescent="0.25">
      <c r="F100" s="2"/>
    </row>
    <row r="101" spans="1:12" ht="15.6" x14ac:dyDescent="0.3">
      <c r="A101" s="64" t="s">
        <v>140</v>
      </c>
      <c r="F101" s="2"/>
    </row>
    <row r="102" spans="1:12" x14ac:dyDescent="0.25">
      <c r="G102" s="73">
        <v>43799</v>
      </c>
      <c r="L102" s="55"/>
    </row>
    <row r="103" spans="1:12" s="85" customFormat="1" ht="30.6" x14ac:dyDescent="0.25">
      <c r="A103" s="366" t="s">
        <v>101</v>
      </c>
      <c r="B103" s="367"/>
      <c r="C103" s="84" t="s">
        <v>44</v>
      </c>
      <c r="D103" s="184" t="s">
        <v>21</v>
      </c>
      <c r="E103" s="185" t="s">
        <v>168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185" t="s">
        <v>172</v>
      </c>
      <c r="K103" s="106" t="s">
        <v>178</v>
      </c>
    </row>
    <row r="104" spans="1:12" x14ac:dyDescent="0.25">
      <c r="A104" s="368"/>
      <c r="B104" s="355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5">
      <c r="A105" s="368"/>
      <c r="B105" s="355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5">
      <c r="A106" s="368"/>
      <c r="B106" s="355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5">
      <c r="A107" s="368"/>
      <c r="B107" s="355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5">
      <c r="A108" s="368"/>
      <c r="B108" s="355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5">
      <c r="A109" s="368"/>
      <c r="B109" s="355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5">
      <c r="A110" s="368"/>
      <c r="B110" s="355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5">
      <c r="A111" s="368"/>
      <c r="B111" s="355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5">
      <c r="A112" s="368"/>
      <c r="B112" s="355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5">
      <c r="A113" s="368"/>
      <c r="B113" s="355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5">
      <c r="A114" s="368"/>
      <c r="B114" s="355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3407070</v>
      </c>
    </row>
    <row r="115" spans="1:12" x14ac:dyDescent="0.25">
      <c r="A115" s="368"/>
      <c r="B115" s="355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950000</v>
      </c>
    </row>
    <row r="116" spans="1:12" x14ac:dyDescent="0.25">
      <c r="A116" s="368"/>
      <c r="B116" s="355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5">
      <c r="A117" s="368"/>
      <c r="B117" s="355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5">
      <c r="A118" s="368"/>
      <c r="B118" s="355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5">
      <c r="A119" s="368"/>
      <c r="B119" s="355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5">
      <c r="A120" s="368"/>
      <c r="B120" s="355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5">
      <c r="A121" s="368"/>
      <c r="B121" s="355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5">
      <c r="A122" s="368"/>
      <c r="B122" s="355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5">
      <c r="A123" s="368"/>
      <c r="B123" s="355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5">
      <c r="A124" s="368"/>
      <c r="B124" s="355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5">
      <c r="A125" s="368"/>
      <c r="B125" s="355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5">
      <c r="A126" s="368"/>
      <c r="B126" s="355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5">
      <c r="A127" s="368"/>
      <c r="B127" s="355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5">
      <c r="A128" s="368"/>
      <c r="B128" s="355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5">
      <c r="A129" s="368"/>
      <c r="B129" s="355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5">
      <c r="A130" s="368"/>
      <c r="B130" s="355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5">
      <c r="A131" s="368"/>
      <c r="B131" s="355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35">
        <f t="shared" si="32"/>
        <v>17986863</v>
      </c>
    </row>
    <row r="132" spans="1:12" x14ac:dyDescent="0.25">
      <c r="A132" s="368"/>
      <c r="B132" s="355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13599126</v>
      </c>
    </row>
    <row r="133" spans="1:12" x14ac:dyDescent="0.25">
      <c r="A133" s="368"/>
      <c r="B133" s="355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9">
        <f t="shared" si="34"/>
        <v>31585989</v>
      </c>
      <c r="L133" s="1"/>
    </row>
    <row r="134" spans="1:12" x14ac:dyDescent="0.25">
      <c r="A134" s="368"/>
      <c r="B134" s="355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5">
      <c r="A135" s="368"/>
      <c r="B135" s="355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5">
      <c r="A136" s="368"/>
      <c r="B136" s="355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5">
      <c r="A137" s="368"/>
      <c r="B137" s="355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5">
      <c r="A138" s="368"/>
      <c r="B138" s="355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5">
      <c r="A139" s="368"/>
      <c r="B139" s="355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5">
      <c r="A140" s="368"/>
      <c r="B140" s="355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5">
      <c r="A141" s="368"/>
      <c r="B141" s="355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5">
      <c r="A142" s="368"/>
      <c r="B142" s="355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5">
      <c r="A143" s="368"/>
      <c r="B143" s="355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11">
        <f t="shared" si="42"/>
        <v>293596047</v>
      </c>
      <c r="L143" s="1"/>
    </row>
    <row r="144" spans="1:12" x14ac:dyDescent="0.25">
      <c r="A144" s="369"/>
      <c r="B144" s="370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5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5">
      <c r="C146" s="5"/>
      <c r="D146" s="5"/>
      <c r="F146" s="2"/>
    </row>
    <row r="147" spans="1:12" x14ac:dyDescent="0.25">
      <c r="C147" s="5"/>
      <c r="D147" s="5"/>
      <c r="F147" s="2"/>
    </row>
  </sheetData>
  <mergeCells count="41">
    <mergeCell ref="B25:B26"/>
    <mergeCell ref="A31:C31"/>
    <mergeCell ref="A32:A43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2.33203125" customWidth="1"/>
    <col min="5" max="5" width="12.6640625" customWidth="1"/>
    <col min="6" max="6" width="13.33203125" customWidth="1"/>
    <col min="7" max="14" width="11.44140625" customWidth="1"/>
    <col min="15" max="15" width="12.44140625" customWidth="1"/>
    <col min="16" max="16" width="14.44140625" style="101" customWidth="1"/>
    <col min="17" max="17" width="11.5546875" customWidth="1"/>
  </cols>
  <sheetData>
    <row r="1" spans="1:17" x14ac:dyDescent="0.25">
      <c r="A1" s="505" t="s">
        <v>82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  <c r="P1" s="506"/>
      <c r="Q1" s="506"/>
    </row>
    <row r="2" spans="1:17" x14ac:dyDescent="0.25">
      <c r="F2" s="2"/>
    </row>
    <row r="3" spans="1:17" x14ac:dyDescent="0.25">
      <c r="E3" s="5"/>
      <c r="F3" s="3"/>
      <c r="P3" s="102"/>
    </row>
    <row r="4" spans="1:17" x14ac:dyDescent="0.25">
      <c r="A4" s="481" t="s">
        <v>19</v>
      </c>
      <c r="B4" s="483" t="s">
        <v>0</v>
      </c>
      <c r="C4" s="481" t="s">
        <v>44</v>
      </c>
      <c r="D4" s="481" t="s">
        <v>21</v>
      </c>
      <c r="E4" s="485" t="s">
        <v>172</v>
      </c>
      <c r="F4" s="487" t="s">
        <v>180</v>
      </c>
      <c r="G4" s="488"/>
      <c r="H4" s="488"/>
      <c r="I4" s="488"/>
      <c r="J4" s="488"/>
      <c r="K4" s="488"/>
      <c r="L4" s="488"/>
      <c r="M4" s="488"/>
      <c r="N4" s="489"/>
      <c r="O4" s="485" t="s">
        <v>181</v>
      </c>
      <c r="P4" s="490" t="s">
        <v>182</v>
      </c>
      <c r="Q4" s="491" t="s">
        <v>183</v>
      </c>
    </row>
    <row r="5" spans="1:17" ht="77.25" customHeight="1" x14ac:dyDescent="0.25">
      <c r="A5" s="482"/>
      <c r="B5" s="484"/>
      <c r="C5" s="482"/>
      <c r="D5" s="482"/>
      <c r="E5" s="486"/>
      <c r="F5" s="160" t="s">
        <v>43</v>
      </c>
      <c r="G5" s="161" t="s">
        <v>185</v>
      </c>
      <c r="H5" s="161" t="s">
        <v>186</v>
      </c>
      <c r="I5" s="161" t="s">
        <v>194</v>
      </c>
      <c r="J5" s="190" t="s">
        <v>187</v>
      </c>
      <c r="K5" s="190" t="s">
        <v>188</v>
      </c>
      <c r="L5" s="190" t="s">
        <v>190</v>
      </c>
      <c r="M5" s="190" t="s">
        <v>196</v>
      </c>
      <c r="N5" s="190" t="s">
        <v>189</v>
      </c>
      <c r="O5" s="486"/>
      <c r="P5" s="490"/>
      <c r="Q5" s="491"/>
    </row>
    <row r="6" spans="1:17" x14ac:dyDescent="0.25">
      <c r="A6" s="461" t="s">
        <v>38</v>
      </c>
      <c r="B6" s="357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103">
        <v>43624</v>
      </c>
      <c r="Q6" s="4">
        <f>O6-P6</f>
        <v>0</v>
      </c>
    </row>
    <row r="7" spans="1:17" x14ac:dyDescent="0.25">
      <c r="A7" s="461"/>
      <c r="B7" s="357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103">
        <v>10800</v>
      </c>
      <c r="Q7" s="4">
        <f t="shared" ref="Q7:Q31" si="1">O7-P7</f>
        <v>0</v>
      </c>
    </row>
    <row r="8" spans="1:17" x14ac:dyDescent="0.25">
      <c r="A8" s="461"/>
      <c r="B8" s="357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103">
        <v>1651</v>
      </c>
      <c r="Q8" s="4">
        <f t="shared" si="1"/>
        <v>0</v>
      </c>
    </row>
    <row r="9" spans="1:17" x14ac:dyDescent="0.25">
      <c r="A9" s="461"/>
      <c r="B9" s="358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32">
        <v>4812747</v>
      </c>
      <c r="Q9" s="120">
        <f t="shared" si="1"/>
        <v>0</v>
      </c>
    </row>
    <row r="10" spans="1:17" x14ac:dyDescent="0.25">
      <c r="A10" s="461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103">
        <v>10810958</v>
      </c>
      <c r="Q10" s="4">
        <f t="shared" si="1"/>
        <v>0</v>
      </c>
    </row>
    <row r="11" spans="1:17" x14ac:dyDescent="0.25">
      <c r="A11" s="462" t="s">
        <v>50</v>
      </c>
      <c r="B11" s="320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103">
        <v>6863919</v>
      </c>
      <c r="Q11" s="4">
        <f t="shared" si="1"/>
        <v>0</v>
      </c>
    </row>
    <row r="12" spans="1:17" x14ac:dyDescent="0.25">
      <c r="A12" s="463"/>
      <c r="B12" s="321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103">
        <v>4500000</v>
      </c>
      <c r="Q12" s="4">
        <f t="shared" si="1"/>
        <v>0</v>
      </c>
    </row>
    <row r="13" spans="1:17" x14ac:dyDescent="0.25">
      <c r="A13" s="188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103">
        <v>19452625</v>
      </c>
      <c r="Q13" s="4">
        <f t="shared" si="1"/>
        <v>0</v>
      </c>
    </row>
    <row r="14" spans="1:17" x14ac:dyDescent="0.25">
      <c r="A14" s="189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103">
        <v>15994463</v>
      </c>
      <c r="Q14" s="4">
        <f>O14-P14</f>
        <v>0</v>
      </c>
    </row>
    <row r="15" spans="1:17" x14ac:dyDescent="0.25">
      <c r="A15" s="462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103"/>
      <c r="Q15" s="4">
        <f t="shared" si="1"/>
        <v>0</v>
      </c>
    </row>
    <row r="16" spans="1:17" x14ac:dyDescent="0.25">
      <c r="A16" s="464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103"/>
      <c r="Q16" s="4">
        <f t="shared" si="1"/>
        <v>0</v>
      </c>
    </row>
    <row r="17" spans="1:18" x14ac:dyDescent="0.25">
      <c r="A17" s="464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103">
        <v>199713</v>
      </c>
      <c r="Q17" s="4">
        <f t="shared" si="1"/>
        <v>0</v>
      </c>
    </row>
    <row r="18" spans="1:18" x14ac:dyDescent="0.25">
      <c r="A18" s="464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103"/>
      <c r="Q18" s="4">
        <f t="shared" si="1"/>
        <v>0</v>
      </c>
    </row>
    <row r="19" spans="1:18" x14ac:dyDescent="0.25">
      <c r="A19" s="464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103"/>
      <c r="Q19" s="4">
        <f t="shared" si="1"/>
        <v>0</v>
      </c>
    </row>
    <row r="20" spans="1:18" x14ac:dyDescent="0.25">
      <c r="A20" s="465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103">
        <v>25189858</v>
      </c>
      <c r="Q20" s="4">
        <f t="shared" si="1"/>
        <v>0</v>
      </c>
    </row>
    <row r="21" spans="1:18" x14ac:dyDescent="0.25">
      <c r="A21" s="466"/>
      <c r="B21" s="361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103">
        <v>654581</v>
      </c>
      <c r="Q21" s="4">
        <f t="shared" si="1"/>
        <v>0</v>
      </c>
    </row>
    <row r="22" spans="1:18" x14ac:dyDescent="0.25">
      <c r="A22" s="466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103">
        <v>17033910</v>
      </c>
      <c r="Q22" s="4">
        <f t="shared" si="1"/>
        <v>0</v>
      </c>
    </row>
    <row r="23" spans="1:18" x14ac:dyDescent="0.25">
      <c r="A23" s="466"/>
      <c r="B23" s="449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103">
        <v>8</v>
      </c>
      <c r="Q23" s="4">
        <f t="shared" si="1"/>
        <v>0</v>
      </c>
    </row>
    <row r="24" spans="1:18" x14ac:dyDescent="0.25">
      <c r="A24" s="466"/>
      <c r="B24" s="454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103">
        <v>0</v>
      </c>
      <c r="Q24" s="120">
        <f t="shared" si="1"/>
        <v>0</v>
      </c>
    </row>
    <row r="25" spans="1:18" x14ac:dyDescent="0.25">
      <c r="A25" s="467"/>
      <c r="B25" s="450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103">
        <v>0</v>
      </c>
      <c r="Q25" s="4">
        <f t="shared" si="1"/>
        <v>0</v>
      </c>
    </row>
    <row r="26" spans="1:18" ht="21" customHeight="1" x14ac:dyDescent="0.25">
      <c r="A26" s="372" t="s">
        <v>132</v>
      </c>
      <c r="B26" s="449" t="s">
        <v>4</v>
      </c>
      <c r="C26" s="126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103">
        <v>20415059</v>
      </c>
      <c r="Q26" s="4">
        <f t="shared" si="1"/>
        <v>0</v>
      </c>
    </row>
    <row r="27" spans="1:18" ht="21" customHeight="1" x14ac:dyDescent="0.25">
      <c r="A27" s="373"/>
      <c r="B27" s="450"/>
      <c r="C27" s="126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103">
        <v>58232268</v>
      </c>
      <c r="Q27" s="4">
        <f t="shared" si="1"/>
        <v>0</v>
      </c>
    </row>
    <row r="28" spans="1:18" ht="21" customHeight="1" x14ac:dyDescent="0.25">
      <c r="A28" s="374"/>
      <c r="B28" s="187" t="s">
        <v>128</v>
      </c>
      <c r="C28" s="126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103">
        <v>0</v>
      </c>
      <c r="Q28" s="120">
        <f t="shared" si="1"/>
        <v>0</v>
      </c>
      <c r="R28" s="166"/>
    </row>
    <row r="29" spans="1:18" x14ac:dyDescent="0.25">
      <c r="A29" s="142" t="s">
        <v>29</v>
      </c>
      <c r="B29" s="97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103">
        <v>288604677</v>
      </c>
      <c r="Q29" s="4">
        <f t="shared" si="1"/>
        <v>0</v>
      </c>
    </row>
    <row r="30" spans="1:18" x14ac:dyDescent="0.25">
      <c r="A30" s="142" t="s">
        <v>87</v>
      </c>
      <c r="B30" s="97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103">
        <v>2279883</v>
      </c>
      <c r="Q30" s="4">
        <f t="shared" si="1"/>
        <v>0</v>
      </c>
    </row>
    <row r="31" spans="1:18" x14ac:dyDescent="0.25">
      <c r="A31" s="143" t="s">
        <v>42</v>
      </c>
      <c r="B31" s="97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103">
        <v>44708894</v>
      </c>
      <c r="Q31" s="4">
        <f t="shared" si="1"/>
        <v>0</v>
      </c>
    </row>
    <row r="32" spans="1:18" ht="34.5" customHeight="1" x14ac:dyDescent="0.25">
      <c r="A32" s="458" t="s">
        <v>85</v>
      </c>
      <c r="B32" s="459"/>
      <c r="C32" s="460"/>
      <c r="D32" s="138">
        <f t="shared" ref="D32:Q32" si="2">SUM(D6:D31)</f>
        <v>426209554</v>
      </c>
      <c r="E32" s="138">
        <f t="shared" si="2"/>
        <v>516784976</v>
      </c>
      <c r="F32" s="138">
        <f t="shared" si="2"/>
        <v>0</v>
      </c>
      <c r="G32" s="138">
        <f t="shared" si="2"/>
        <v>-12025746</v>
      </c>
      <c r="H32" s="138">
        <f t="shared" si="2"/>
        <v>-1253</v>
      </c>
      <c r="I32" s="138">
        <f t="shared" si="2"/>
        <v>-225</v>
      </c>
      <c r="J32" s="138">
        <f t="shared" si="2"/>
        <v>15431586</v>
      </c>
      <c r="K32" s="138">
        <f t="shared" si="2"/>
        <v>0</v>
      </c>
      <c r="L32" s="138">
        <f t="shared" si="2"/>
        <v>-699706</v>
      </c>
      <c r="M32" s="138">
        <f t="shared" si="2"/>
        <v>16016</v>
      </c>
      <c r="N32" s="138">
        <f t="shared" si="2"/>
        <v>303990</v>
      </c>
      <c r="O32" s="138">
        <f t="shared" si="2"/>
        <v>519809638</v>
      </c>
      <c r="P32" s="139">
        <f t="shared" si="2"/>
        <v>519809638</v>
      </c>
      <c r="Q32" s="138">
        <f t="shared" si="2"/>
        <v>0</v>
      </c>
    </row>
    <row r="33" spans="1:17" ht="12.75" customHeight="1" x14ac:dyDescent="0.25">
      <c r="A33" s="372" t="s">
        <v>18</v>
      </c>
      <c r="B33" s="363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105">
        <v>0</v>
      </c>
      <c r="Q33" s="4">
        <f t="shared" ref="Q33:Q98" si="3">O33-P33</f>
        <v>24000</v>
      </c>
    </row>
    <row r="34" spans="1:17" ht="12.75" customHeight="1" x14ac:dyDescent="0.25">
      <c r="A34" s="373"/>
      <c r="B34" s="364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105">
        <v>1870</v>
      </c>
      <c r="Q34" s="4">
        <f t="shared" si="3"/>
        <v>0</v>
      </c>
    </row>
    <row r="35" spans="1:17" x14ac:dyDescent="0.25">
      <c r="A35" s="373"/>
      <c r="B35" s="364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105">
        <v>0</v>
      </c>
      <c r="Q35" s="4">
        <f t="shared" si="3"/>
        <v>1870</v>
      </c>
    </row>
    <row r="36" spans="1:17" x14ac:dyDescent="0.25">
      <c r="A36" s="373"/>
      <c r="B36" s="364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105">
        <v>67100</v>
      </c>
      <c r="Q36" s="4">
        <f t="shared" si="3"/>
        <v>0</v>
      </c>
    </row>
    <row r="37" spans="1:17" x14ac:dyDescent="0.25">
      <c r="A37" s="373"/>
      <c r="B37" s="364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105">
        <v>8202558</v>
      </c>
      <c r="Q37" s="4">
        <f t="shared" si="3"/>
        <v>10400458</v>
      </c>
    </row>
    <row r="38" spans="1:17" x14ac:dyDescent="0.25">
      <c r="A38" s="373"/>
      <c r="B38" s="364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105">
        <v>73260</v>
      </c>
      <c r="Q38" s="4">
        <f t="shared" si="3"/>
        <v>0</v>
      </c>
    </row>
    <row r="39" spans="1:17" x14ac:dyDescent="0.25">
      <c r="A39" s="373"/>
      <c r="B39" s="364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105">
        <v>86043</v>
      </c>
      <c r="Q39" s="4">
        <f t="shared" si="3"/>
        <v>507363</v>
      </c>
    </row>
    <row r="40" spans="1:17" x14ac:dyDescent="0.25">
      <c r="A40" s="373"/>
      <c r="B40" s="364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105">
        <v>83000</v>
      </c>
      <c r="Q40" s="4">
        <f t="shared" si="3"/>
        <v>0</v>
      </c>
    </row>
    <row r="41" spans="1:17" x14ac:dyDescent="0.25">
      <c r="A41" s="373"/>
      <c r="B41" s="365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105">
        <v>83538</v>
      </c>
      <c r="Q41" s="120">
        <f t="shared" si="3"/>
        <v>0</v>
      </c>
    </row>
    <row r="42" spans="1:17" x14ac:dyDescent="0.25">
      <c r="A42" s="373"/>
      <c r="B42" s="320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33">
        <v>2267</v>
      </c>
      <c r="Q42" s="120">
        <f t="shared" si="3"/>
        <v>0</v>
      </c>
    </row>
    <row r="43" spans="1:17" x14ac:dyDescent="0.25">
      <c r="A43" s="373"/>
      <c r="B43" s="362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105">
        <v>0</v>
      </c>
      <c r="Q43" s="4">
        <f t="shared" si="3"/>
        <v>0</v>
      </c>
    </row>
    <row r="44" spans="1:17" x14ac:dyDescent="0.25">
      <c r="A44" s="373"/>
      <c r="B44" s="362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105">
        <v>338060201</v>
      </c>
      <c r="Q44" s="4">
        <f t="shared" si="3"/>
        <v>0</v>
      </c>
    </row>
    <row r="45" spans="1:17" x14ac:dyDescent="0.25">
      <c r="A45" s="374"/>
      <c r="B45" s="186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105">
        <v>0</v>
      </c>
      <c r="Q45" s="4">
        <f t="shared" si="3"/>
        <v>0</v>
      </c>
    </row>
    <row r="46" spans="1:17" x14ac:dyDescent="0.25">
      <c r="A46" s="318" t="s">
        <v>24</v>
      </c>
      <c r="B46" s="320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105">
        <v>7005263</v>
      </c>
      <c r="Q46" s="4">
        <f t="shared" si="3"/>
        <v>0</v>
      </c>
    </row>
    <row r="47" spans="1:17" x14ac:dyDescent="0.25">
      <c r="A47" s="319"/>
      <c r="B47" s="321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105">
        <v>4500000</v>
      </c>
      <c r="Q47" s="4">
        <f t="shared" si="3"/>
        <v>0</v>
      </c>
    </row>
    <row r="48" spans="1:17" x14ac:dyDescent="0.25">
      <c r="A48" s="318" t="s">
        <v>30</v>
      </c>
      <c r="B48" s="320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105">
        <v>12676500</v>
      </c>
      <c r="Q48" s="4">
        <f t="shared" si="3"/>
        <v>0</v>
      </c>
    </row>
    <row r="49" spans="1:17" x14ac:dyDescent="0.25">
      <c r="A49" s="319"/>
      <c r="B49" s="321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105">
        <v>50000</v>
      </c>
      <c r="Q49" s="4">
        <f t="shared" si="3"/>
        <v>0</v>
      </c>
    </row>
    <row r="50" spans="1:17" x14ac:dyDescent="0.25">
      <c r="A50" s="318" t="s">
        <v>138</v>
      </c>
      <c r="B50" s="347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105"/>
      <c r="Q50" s="4">
        <f>O50-P50</f>
        <v>0</v>
      </c>
    </row>
    <row r="51" spans="1:17" x14ac:dyDescent="0.25">
      <c r="A51" s="337"/>
      <c r="B51" s="348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105">
        <v>16258950</v>
      </c>
      <c r="Q51" s="4">
        <f>O51-P51</f>
        <v>0</v>
      </c>
    </row>
    <row r="52" spans="1:17" x14ac:dyDescent="0.25">
      <c r="A52" s="318" t="s">
        <v>48</v>
      </c>
      <c r="B52" s="347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105">
        <v>0</v>
      </c>
      <c r="Q52" s="4">
        <f t="shared" si="3"/>
        <v>0</v>
      </c>
    </row>
    <row r="53" spans="1:17" x14ac:dyDescent="0.25">
      <c r="A53" s="346"/>
      <c r="B53" s="348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105">
        <v>0</v>
      </c>
      <c r="Q53" s="4">
        <f t="shared" si="3"/>
        <v>0</v>
      </c>
    </row>
    <row r="54" spans="1:17" x14ac:dyDescent="0.25">
      <c r="A54" s="346"/>
      <c r="B54" s="348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105">
        <v>0</v>
      </c>
      <c r="Q54" s="4">
        <f t="shared" si="3"/>
        <v>0</v>
      </c>
    </row>
    <row r="55" spans="1:17" x14ac:dyDescent="0.25">
      <c r="A55" s="346"/>
      <c r="B55" s="348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105">
        <v>500</v>
      </c>
      <c r="Q55" s="4">
        <f t="shared" si="3"/>
        <v>99213</v>
      </c>
    </row>
    <row r="56" spans="1:17" x14ac:dyDescent="0.25">
      <c r="A56" s="346"/>
      <c r="B56" s="348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105">
        <v>0</v>
      </c>
      <c r="Q56" s="4">
        <f t="shared" si="3"/>
        <v>0</v>
      </c>
    </row>
    <row r="57" spans="1:17" x14ac:dyDescent="0.25">
      <c r="A57" s="346"/>
      <c r="B57" s="348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105">
        <v>100000</v>
      </c>
      <c r="Q57" s="4">
        <f t="shared" si="3"/>
        <v>0</v>
      </c>
    </row>
    <row r="58" spans="1:17" x14ac:dyDescent="0.25">
      <c r="A58" s="346"/>
      <c r="B58" s="348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105">
        <v>0</v>
      </c>
      <c r="Q58" s="4">
        <f t="shared" si="3"/>
        <v>0</v>
      </c>
    </row>
    <row r="59" spans="1:17" x14ac:dyDescent="0.25">
      <c r="A59" s="346"/>
      <c r="B59" s="348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105">
        <v>0</v>
      </c>
      <c r="Q59" s="4">
        <f t="shared" si="3"/>
        <v>0</v>
      </c>
    </row>
    <row r="60" spans="1:17" x14ac:dyDescent="0.25">
      <c r="A60" s="346"/>
      <c r="B60" s="348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105">
        <v>0</v>
      </c>
      <c r="Q60" s="4">
        <f t="shared" si="3"/>
        <v>0</v>
      </c>
    </row>
    <row r="61" spans="1:17" x14ac:dyDescent="0.25">
      <c r="A61" s="346"/>
      <c r="B61" s="348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105">
        <v>0</v>
      </c>
      <c r="Q61" s="4">
        <f t="shared" si="3"/>
        <v>0</v>
      </c>
    </row>
    <row r="62" spans="1:17" x14ac:dyDescent="0.25">
      <c r="A62" s="346"/>
      <c r="B62" s="348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105">
        <v>0</v>
      </c>
      <c r="Q62" s="4">
        <f t="shared" si="3"/>
        <v>0</v>
      </c>
    </row>
    <row r="63" spans="1:17" x14ac:dyDescent="0.25">
      <c r="A63" s="346"/>
      <c r="B63" s="348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105">
        <v>0</v>
      </c>
      <c r="Q63" s="4">
        <f t="shared" si="3"/>
        <v>0</v>
      </c>
    </row>
    <row r="64" spans="1:17" x14ac:dyDescent="0.25">
      <c r="A64" s="318" t="s">
        <v>49</v>
      </c>
      <c r="B64" s="186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105">
        <v>0</v>
      </c>
      <c r="Q64" s="4">
        <f t="shared" si="3"/>
        <v>0</v>
      </c>
    </row>
    <row r="65" spans="1:17" ht="12.75" customHeight="1" x14ac:dyDescent="0.25">
      <c r="A65" s="346"/>
      <c r="B65" s="371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105">
        <v>840000</v>
      </c>
      <c r="Q65" s="4">
        <f t="shared" si="3"/>
        <v>0</v>
      </c>
    </row>
    <row r="66" spans="1:17" x14ac:dyDescent="0.25">
      <c r="A66" s="346"/>
      <c r="B66" s="371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105">
        <v>1057000</v>
      </c>
      <c r="Q66" s="4">
        <f t="shared" si="3"/>
        <v>3838000</v>
      </c>
    </row>
    <row r="67" spans="1:17" x14ac:dyDescent="0.25">
      <c r="A67" s="346"/>
      <c r="B67" s="371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105">
        <v>156800</v>
      </c>
      <c r="Q67" s="4">
        <f t="shared" si="3"/>
        <v>2912082</v>
      </c>
    </row>
    <row r="68" spans="1:17" x14ac:dyDescent="0.25">
      <c r="A68" s="346"/>
      <c r="B68" s="371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105">
        <v>0</v>
      </c>
      <c r="Q68" s="4">
        <f t="shared" si="3"/>
        <v>0</v>
      </c>
    </row>
    <row r="69" spans="1:17" x14ac:dyDescent="0.25">
      <c r="A69" s="346"/>
      <c r="B69" s="371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105">
        <v>0</v>
      </c>
      <c r="Q69" s="4">
        <f t="shared" si="3"/>
        <v>0</v>
      </c>
    </row>
    <row r="70" spans="1:17" x14ac:dyDescent="0.25">
      <c r="A70" s="346"/>
      <c r="B70" s="371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105">
        <v>0</v>
      </c>
      <c r="Q70" s="4">
        <f t="shared" si="3"/>
        <v>230000</v>
      </c>
    </row>
    <row r="71" spans="1:17" x14ac:dyDescent="0.25">
      <c r="A71" s="346"/>
      <c r="B71" s="371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105">
        <v>750000</v>
      </c>
      <c r="Q71" s="4">
        <f t="shared" si="3"/>
        <v>4180000</v>
      </c>
    </row>
    <row r="72" spans="1:17" x14ac:dyDescent="0.25">
      <c r="A72" s="346"/>
      <c r="B72" s="371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105">
        <v>7173608</v>
      </c>
      <c r="Q72" s="4">
        <f t="shared" si="3"/>
        <v>4517100</v>
      </c>
    </row>
    <row r="73" spans="1:17" x14ac:dyDescent="0.25">
      <c r="A73" s="346"/>
      <c r="B73" s="371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105">
        <v>0</v>
      </c>
      <c r="Q73" s="4">
        <f t="shared" si="3"/>
        <v>26146</v>
      </c>
    </row>
    <row r="74" spans="1:17" x14ac:dyDescent="0.25">
      <c r="A74" s="346"/>
      <c r="B74" s="371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105">
        <v>1936872</v>
      </c>
      <c r="Q74" s="4">
        <f t="shared" si="3"/>
        <v>3191049</v>
      </c>
    </row>
    <row r="75" spans="1:17" x14ac:dyDescent="0.25">
      <c r="A75" s="346"/>
      <c r="B75" s="371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105">
        <v>0</v>
      </c>
      <c r="Q75" s="4">
        <f t="shared" si="3"/>
        <v>229492</v>
      </c>
    </row>
    <row r="76" spans="1:17" x14ac:dyDescent="0.25">
      <c r="A76" s="346"/>
      <c r="B76" s="371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105">
        <v>0</v>
      </c>
      <c r="Q76" s="4">
        <f t="shared" si="3"/>
        <v>0</v>
      </c>
    </row>
    <row r="77" spans="1:17" x14ac:dyDescent="0.25">
      <c r="A77" s="346"/>
      <c r="B77" s="371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105">
        <v>704400</v>
      </c>
      <c r="Q77" s="4">
        <f t="shared" si="3"/>
        <v>0</v>
      </c>
    </row>
    <row r="78" spans="1:17" x14ac:dyDescent="0.25">
      <c r="A78" s="346"/>
      <c r="B78" s="371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105">
        <v>1818096</v>
      </c>
      <c r="Q78" s="4">
        <f t="shared" si="3"/>
        <v>0</v>
      </c>
    </row>
    <row r="79" spans="1:17" x14ac:dyDescent="0.25">
      <c r="A79" s="346"/>
      <c r="B79" s="371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105">
        <v>2568661</v>
      </c>
      <c r="Q79" s="4">
        <f t="shared" si="3"/>
        <v>109899</v>
      </c>
    </row>
    <row r="80" spans="1:17" x14ac:dyDescent="0.25">
      <c r="A80" s="346"/>
      <c r="B80" s="371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105">
        <v>1374613</v>
      </c>
      <c r="Q80" s="4">
        <f t="shared" si="3"/>
        <v>29672</v>
      </c>
    </row>
    <row r="81" spans="1:18" x14ac:dyDescent="0.25">
      <c r="A81" s="346"/>
      <c r="B81" s="371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105">
        <v>2828729</v>
      </c>
      <c r="Q81" s="4">
        <f t="shared" si="3"/>
        <v>1293214</v>
      </c>
    </row>
    <row r="82" spans="1:18" x14ac:dyDescent="0.25">
      <c r="A82" s="319"/>
      <c r="B82" s="371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105">
        <v>493942</v>
      </c>
      <c r="Q82" s="4">
        <f t="shared" si="3"/>
        <v>618982</v>
      </c>
    </row>
    <row r="83" spans="1:18" ht="16.5" customHeight="1" x14ac:dyDescent="0.25">
      <c r="A83" s="455" t="s">
        <v>127</v>
      </c>
      <c r="B83" s="449" t="s">
        <v>128</v>
      </c>
      <c r="C83" s="131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105">
        <v>3164484</v>
      </c>
      <c r="Q83" s="4">
        <f t="shared" si="3"/>
        <v>2068329</v>
      </c>
    </row>
    <row r="84" spans="1:18" x14ac:dyDescent="0.25">
      <c r="A84" s="456"/>
      <c r="B84" s="454"/>
      <c r="C84" s="131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105">
        <v>553782</v>
      </c>
      <c r="Q84" s="4">
        <f t="shared" si="3"/>
        <v>361956</v>
      </c>
    </row>
    <row r="85" spans="1:18" x14ac:dyDescent="0.25">
      <c r="A85" s="456"/>
      <c r="B85" s="454"/>
      <c r="C85" s="131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105">
        <v>2406466</v>
      </c>
      <c r="Q85" s="4">
        <f t="shared" si="3"/>
        <v>0</v>
      </c>
      <c r="R85" s="166"/>
    </row>
    <row r="86" spans="1:18" x14ac:dyDescent="0.25">
      <c r="A86" s="456"/>
      <c r="B86" s="454"/>
      <c r="C86" s="131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105">
        <v>27244</v>
      </c>
      <c r="Q86" s="4">
        <f t="shared" si="3"/>
        <v>0</v>
      </c>
      <c r="R86" s="166"/>
    </row>
    <row r="87" spans="1:18" x14ac:dyDescent="0.25">
      <c r="A87" s="456"/>
      <c r="B87" s="454"/>
      <c r="C87" s="131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105">
        <v>0</v>
      </c>
      <c r="Q87" s="4">
        <f t="shared" si="3"/>
        <v>2160630</v>
      </c>
      <c r="R87" s="166"/>
    </row>
    <row r="88" spans="1:18" x14ac:dyDescent="0.25">
      <c r="A88" s="456"/>
      <c r="B88" s="454"/>
      <c r="C88" s="131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105">
        <v>275590</v>
      </c>
      <c r="Q88" s="4">
        <f t="shared" si="3"/>
        <v>570591</v>
      </c>
      <c r="R88" s="166"/>
    </row>
    <row r="89" spans="1:18" x14ac:dyDescent="0.25">
      <c r="A89" s="456"/>
      <c r="B89" s="454"/>
      <c r="C89" s="131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105">
        <v>3287559</v>
      </c>
      <c r="Q89" s="4">
        <f t="shared" si="3"/>
        <v>2340076</v>
      </c>
      <c r="R89" s="166"/>
    </row>
    <row r="90" spans="1:18" x14ac:dyDescent="0.25">
      <c r="A90" s="456"/>
      <c r="B90" s="454"/>
      <c r="C90" s="131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105">
        <v>0</v>
      </c>
      <c r="Q90" s="4">
        <f t="shared" si="3"/>
        <v>354000</v>
      </c>
      <c r="R90" s="166"/>
    </row>
    <row r="91" spans="1:18" x14ac:dyDescent="0.25">
      <c r="A91" s="456"/>
      <c r="B91" s="454"/>
      <c r="C91" s="131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105">
        <v>742766</v>
      </c>
      <c r="Q91" s="120">
        <f t="shared" si="3"/>
        <v>1197460</v>
      </c>
      <c r="R91" s="166"/>
    </row>
    <row r="92" spans="1:18" x14ac:dyDescent="0.25">
      <c r="A92" s="456"/>
      <c r="B92" s="454"/>
      <c r="C92" s="131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105">
        <v>904126</v>
      </c>
      <c r="Q92" s="4">
        <f t="shared" si="3"/>
        <v>0</v>
      </c>
      <c r="R92" s="166"/>
    </row>
    <row r="93" spans="1:18" x14ac:dyDescent="0.25">
      <c r="A93" s="456"/>
      <c r="B93" s="454"/>
      <c r="C93" s="131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105">
        <v>262453</v>
      </c>
      <c r="Q93" s="4">
        <f t="shared" si="3"/>
        <v>0</v>
      </c>
      <c r="R93" s="166"/>
    </row>
    <row r="94" spans="1:18" x14ac:dyDescent="0.25">
      <c r="A94" s="456"/>
      <c r="B94" s="454"/>
      <c r="C94" s="131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105">
        <v>817800</v>
      </c>
      <c r="Q94" s="4">
        <f t="shared" si="3"/>
        <v>0</v>
      </c>
      <c r="R94" s="166"/>
    </row>
    <row r="95" spans="1:18" ht="13.5" customHeight="1" x14ac:dyDescent="0.25">
      <c r="A95" s="456"/>
      <c r="B95" s="454"/>
      <c r="C95" s="131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105">
        <v>7259200</v>
      </c>
      <c r="Q95" s="4">
        <f t="shared" si="3"/>
        <v>0</v>
      </c>
    </row>
    <row r="96" spans="1:18" ht="13.5" customHeight="1" x14ac:dyDescent="0.25">
      <c r="A96" s="456"/>
      <c r="B96" s="454"/>
      <c r="C96" s="131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105">
        <v>2251652</v>
      </c>
      <c r="Q96" s="4">
        <f t="shared" si="3"/>
        <v>0</v>
      </c>
    </row>
    <row r="97" spans="1:17" x14ac:dyDescent="0.25">
      <c r="A97" s="456"/>
      <c r="B97" s="454"/>
      <c r="C97" s="131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105">
        <v>0</v>
      </c>
      <c r="Q97" s="4">
        <f t="shared" si="3"/>
        <v>37512727</v>
      </c>
    </row>
    <row r="98" spans="1:17" x14ac:dyDescent="0.25">
      <c r="A98" s="457"/>
      <c r="B98" s="450"/>
      <c r="C98" s="131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105">
        <v>0</v>
      </c>
      <c r="Q98" s="4">
        <f t="shared" si="3"/>
        <v>10128436</v>
      </c>
    </row>
    <row r="99" spans="1:17" ht="23.25" customHeight="1" x14ac:dyDescent="0.25">
      <c r="A99" s="458" t="s">
        <v>86</v>
      </c>
      <c r="B99" s="459"/>
      <c r="C99" s="460"/>
      <c r="D99" s="138">
        <f t="shared" ref="D99:Q99" si="6">SUM(D33:D98)</f>
        <v>426209554</v>
      </c>
      <c r="E99" s="138">
        <f t="shared" si="6"/>
        <v>516784976</v>
      </c>
      <c r="F99" s="138">
        <f t="shared" si="6"/>
        <v>0</v>
      </c>
      <c r="G99" s="138">
        <f t="shared" si="6"/>
        <v>-12025746</v>
      </c>
      <c r="H99" s="138">
        <f t="shared" si="6"/>
        <v>-1253</v>
      </c>
      <c r="I99" s="138">
        <f t="shared" si="6"/>
        <v>-225</v>
      </c>
      <c r="J99" s="138">
        <f t="shared" si="6"/>
        <v>15431586</v>
      </c>
      <c r="K99" s="138">
        <f t="shared" si="6"/>
        <v>0</v>
      </c>
      <c r="L99" s="138">
        <f t="shared" si="6"/>
        <v>-699706</v>
      </c>
      <c r="M99" s="138">
        <f t="shared" si="6"/>
        <v>16016</v>
      </c>
      <c r="N99" s="138">
        <f t="shared" si="6"/>
        <v>303990</v>
      </c>
      <c r="O99" s="138">
        <f t="shared" si="6"/>
        <v>519809638</v>
      </c>
      <c r="P99" s="138">
        <f t="shared" si="6"/>
        <v>430906893</v>
      </c>
      <c r="Q99" s="138">
        <f t="shared" si="6"/>
        <v>88902745</v>
      </c>
    </row>
    <row r="100" spans="1:17" x14ac:dyDescent="0.25">
      <c r="F100" s="2"/>
    </row>
    <row r="101" spans="1:17" x14ac:dyDescent="0.25">
      <c r="F101" s="2"/>
    </row>
    <row r="102" spans="1:17" x14ac:dyDescent="0.25">
      <c r="F102" s="2"/>
    </row>
    <row r="103" spans="1:17" ht="15.6" x14ac:dyDescent="0.3">
      <c r="A103" s="64" t="s">
        <v>140</v>
      </c>
      <c r="F103" s="2"/>
    </row>
    <row r="104" spans="1:17" x14ac:dyDescent="0.25">
      <c r="G104" s="73">
        <v>43830</v>
      </c>
      <c r="Q104" s="55"/>
    </row>
    <row r="105" spans="1:17" s="85" customFormat="1" ht="71.25" customHeight="1" x14ac:dyDescent="0.25">
      <c r="A105" s="366" t="s">
        <v>101</v>
      </c>
      <c r="B105" s="367"/>
      <c r="C105" s="191" t="s">
        <v>44</v>
      </c>
      <c r="D105" s="192" t="s">
        <v>21</v>
      </c>
      <c r="E105" s="192" t="s">
        <v>172</v>
      </c>
      <c r="F105" s="193" t="s">
        <v>43</v>
      </c>
      <c r="G105" s="194" t="s">
        <v>185</v>
      </c>
      <c r="H105" s="194" t="s">
        <v>186</v>
      </c>
      <c r="I105" s="194" t="s">
        <v>194</v>
      </c>
      <c r="J105" s="195" t="s">
        <v>187</v>
      </c>
      <c r="K105" s="195" t="s">
        <v>188</v>
      </c>
      <c r="L105" s="195" t="s">
        <v>190</v>
      </c>
      <c r="M105" s="195" t="s">
        <v>195</v>
      </c>
      <c r="N105" s="195" t="s">
        <v>189</v>
      </c>
      <c r="O105" s="192" t="s">
        <v>181</v>
      </c>
      <c r="P105" s="106" t="s">
        <v>182</v>
      </c>
    </row>
    <row r="106" spans="1:17" x14ac:dyDescent="0.25">
      <c r="A106" s="368"/>
      <c r="B106" s="355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5">
      <c r="A107" s="368"/>
      <c r="B107" s="355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5">
      <c r="A108" s="368"/>
      <c r="B108" s="355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5">
      <c r="A109" s="368"/>
      <c r="B109" s="355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5">
      <c r="A110" s="368"/>
      <c r="B110" s="355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5">
      <c r="A111" s="368"/>
      <c r="B111" s="355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5">
      <c r="A112" s="368"/>
      <c r="B112" s="355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5">
      <c r="A113" s="368"/>
      <c r="B113" s="355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7">
        <f t="shared" si="27"/>
        <v>28044581</v>
      </c>
    </row>
    <row r="114" spans="1:17" x14ac:dyDescent="0.25">
      <c r="A114" s="368"/>
      <c r="B114" s="355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9">
        <f t="shared" si="30"/>
        <v>28044581</v>
      </c>
      <c r="Q114" s="1"/>
    </row>
    <row r="115" spans="1:17" x14ac:dyDescent="0.25">
      <c r="A115" s="368"/>
      <c r="B115" s="355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5">
      <c r="A116" s="368"/>
      <c r="B116" s="355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120">
        <f t="shared" si="36"/>
        <v>4004484</v>
      </c>
    </row>
    <row r="117" spans="1:17" x14ac:dyDescent="0.25">
      <c r="A117" s="368"/>
      <c r="B117" s="355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120">
        <f t="shared" si="39"/>
        <v>1057000</v>
      </c>
    </row>
    <row r="118" spans="1:17" x14ac:dyDescent="0.25">
      <c r="A118" s="368"/>
      <c r="B118" s="355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5">
      <c r="A119" s="368"/>
      <c r="B119" s="355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5">
      <c r="A120" s="368"/>
      <c r="B120" s="355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5">
      <c r="A121" s="368"/>
      <c r="B121" s="355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5">
      <c r="A122" s="368"/>
      <c r="B122" s="355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5">
      <c r="A123" s="368"/>
      <c r="B123" s="355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7">
        <f t="shared" si="57"/>
        <v>0</v>
      </c>
    </row>
    <row r="124" spans="1:17" x14ac:dyDescent="0.25">
      <c r="A124" s="368"/>
      <c r="B124" s="355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5">
      <c r="A125" s="368"/>
      <c r="B125" s="355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5">
      <c r="A126" s="368"/>
      <c r="B126" s="355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5">
      <c r="A127" s="368"/>
      <c r="B127" s="355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7">
        <f t="shared" si="69"/>
        <v>0</v>
      </c>
    </row>
    <row r="128" spans="1:17" x14ac:dyDescent="0.25">
      <c r="A128" s="368"/>
      <c r="B128" s="355"/>
      <c r="C128" s="63" t="s">
        <v>117</v>
      </c>
      <c r="D128" s="108">
        <f t="shared" ref="D128:O128" si="72">D38+D90</f>
        <v>0</v>
      </c>
      <c r="E128" s="108">
        <f t="shared" si="72"/>
        <v>427260</v>
      </c>
      <c r="F128" s="108">
        <f t="shared" si="72"/>
        <v>0</v>
      </c>
      <c r="G128" s="108">
        <f t="shared" si="72"/>
        <v>0</v>
      </c>
      <c r="H128" s="108">
        <f t="shared" si="72"/>
        <v>0</v>
      </c>
      <c r="I128" s="108">
        <f t="shared" si="72"/>
        <v>0</v>
      </c>
      <c r="J128" s="108">
        <f t="shared" ref="J128:N128" si="73">J38+J90</f>
        <v>0</v>
      </c>
      <c r="K128" s="108">
        <f t="shared" si="73"/>
        <v>0</v>
      </c>
      <c r="L128" s="108">
        <f t="shared" ref="L128:M128" si="74">L38+L90</f>
        <v>0</v>
      </c>
      <c r="M128" s="108">
        <f t="shared" si="74"/>
        <v>0</v>
      </c>
      <c r="N128" s="108">
        <f t="shared" si="73"/>
        <v>0</v>
      </c>
      <c r="O128" s="108">
        <f t="shared" si="72"/>
        <v>427260</v>
      </c>
      <c r="P128" s="108">
        <f>P38+P90</f>
        <v>73260</v>
      </c>
    </row>
    <row r="129" spans="1:17" x14ac:dyDescent="0.25">
      <c r="A129" s="368"/>
      <c r="B129" s="355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5">
      <c r="A130" s="368"/>
      <c r="B130" s="355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7">
        <f t="shared" si="78"/>
        <v>83000</v>
      </c>
    </row>
    <row r="131" spans="1:17" x14ac:dyDescent="0.25">
      <c r="A131" s="368"/>
      <c r="B131" s="355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5">
      <c r="A132" s="368"/>
      <c r="B132" s="355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5">
      <c r="A133" s="368"/>
      <c r="B133" s="355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7">
        <f t="shared" si="87"/>
        <v>0</v>
      </c>
    </row>
    <row r="134" spans="1:17" x14ac:dyDescent="0.25">
      <c r="A134" s="368"/>
      <c r="B134" s="355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35">
        <f t="shared" si="90"/>
        <v>19684030</v>
      </c>
    </row>
    <row r="135" spans="1:17" x14ac:dyDescent="0.25">
      <c r="A135" s="368"/>
      <c r="B135" s="355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7">
        <f t="shared" si="93"/>
        <v>16308950</v>
      </c>
    </row>
    <row r="136" spans="1:17" x14ac:dyDescent="0.25">
      <c r="A136" s="368"/>
      <c r="B136" s="355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9">
        <f t="shared" si="96"/>
        <v>35992980</v>
      </c>
      <c r="Q136" s="1"/>
    </row>
    <row r="137" spans="1:17" x14ac:dyDescent="0.25">
      <c r="A137" s="368"/>
      <c r="B137" s="355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5">
      <c r="A138" s="368"/>
      <c r="B138" s="355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5">
      <c r="A139" s="368"/>
      <c r="B139" s="355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5">
      <c r="A140" s="368"/>
      <c r="B140" s="355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5">
      <c r="A141" s="368"/>
      <c r="B141" s="355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5">
      <c r="A142" s="368"/>
      <c r="B142" s="355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5">
      <c r="A143" s="368"/>
      <c r="B143" s="355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5">
      <c r="A144" s="368"/>
      <c r="B144" s="355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5">
      <c r="A145" s="368"/>
      <c r="B145" s="355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10">
        <f t="shared" si="121"/>
        <v>4500000</v>
      </c>
      <c r="Q145" s="1"/>
    </row>
    <row r="146" spans="1:17" x14ac:dyDescent="0.25">
      <c r="A146" s="368"/>
      <c r="B146" s="355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11">
        <f t="shared" si="124"/>
        <v>338060201</v>
      </c>
      <c r="Q146" s="1"/>
    </row>
    <row r="147" spans="1:17" x14ac:dyDescent="0.25">
      <c r="A147" s="369"/>
      <c r="B147" s="370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5">
      <c r="A148" s="1"/>
      <c r="B148" s="98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12"/>
      <c r="Q148" s="1"/>
    </row>
    <row r="149" spans="1:17" x14ac:dyDescent="0.25">
      <c r="C149" s="5"/>
      <c r="D149" s="5"/>
      <c r="F149" s="2"/>
    </row>
    <row r="150" spans="1:17" x14ac:dyDescent="0.25">
      <c r="C150" s="5"/>
      <c r="D150" s="5"/>
      <c r="F150" s="2"/>
    </row>
    <row r="153" spans="1:17" x14ac:dyDescent="0.25">
      <c r="A153" s="16" t="s">
        <v>52</v>
      </c>
      <c r="B153" s="16"/>
      <c r="C153" s="16"/>
      <c r="D153" s="16"/>
      <c r="E153" s="16"/>
      <c r="F153" s="16"/>
    </row>
    <row r="154" spans="1:17" x14ac:dyDescent="0.25">
      <c r="A154" s="201"/>
      <c r="B154" s="201"/>
      <c r="C154" s="201"/>
      <c r="D154" s="14"/>
      <c r="E154" s="14"/>
      <c r="F154" s="15"/>
    </row>
    <row r="155" spans="1:17" x14ac:dyDescent="0.25">
      <c r="A155" s="16" t="s">
        <v>191</v>
      </c>
      <c r="B155" s="16"/>
      <c r="C155" s="16"/>
      <c r="D155" s="16"/>
      <c r="E155" s="199"/>
      <c r="F155" s="202">
        <f>SUM(N30,N31,M31)</f>
        <v>-77445</v>
      </c>
    </row>
    <row r="156" spans="1:17" x14ac:dyDescent="0.25">
      <c r="A156" s="16" t="s">
        <v>192</v>
      </c>
      <c r="B156" s="16"/>
      <c r="C156" s="16"/>
      <c r="D156" s="16"/>
      <c r="E156" s="199"/>
      <c r="F156" s="202">
        <f>SUM(N29)</f>
        <v>397451</v>
      </c>
    </row>
    <row r="157" spans="1:17" x14ac:dyDescent="0.25">
      <c r="A157" s="16" t="s">
        <v>147</v>
      </c>
      <c r="B157" s="16"/>
      <c r="C157" s="16"/>
      <c r="D157" s="16"/>
      <c r="E157" s="199"/>
      <c r="F157" s="202">
        <f>SUM(L11,L13,L14)</f>
        <v>-699706</v>
      </c>
    </row>
    <row r="158" spans="1:17" x14ac:dyDescent="0.25">
      <c r="A158" s="343" t="s">
        <v>159</v>
      </c>
      <c r="B158" s="343"/>
      <c r="C158" s="343"/>
      <c r="D158" s="343"/>
      <c r="E158" s="199"/>
      <c r="F158" s="202">
        <f>SUM(J26,G20)</f>
        <v>-5449639</v>
      </c>
    </row>
    <row r="159" spans="1:17" x14ac:dyDescent="0.25">
      <c r="A159" s="343" t="s">
        <v>193</v>
      </c>
      <c r="B159" s="343"/>
      <c r="C159" s="343"/>
      <c r="D159" s="343"/>
      <c r="E159" s="199"/>
      <c r="F159" s="202">
        <f>H9</f>
        <v>-1253</v>
      </c>
    </row>
    <row r="160" spans="1:17" x14ac:dyDescent="0.25">
      <c r="A160" s="16" t="s">
        <v>158</v>
      </c>
      <c r="B160" s="16"/>
      <c r="C160" s="16"/>
      <c r="D160" s="16"/>
      <c r="E160" s="199"/>
      <c r="F160" s="202">
        <f>J27</f>
        <v>8856279</v>
      </c>
    </row>
    <row r="161" spans="1:6" x14ac:dyDescent="0.25">
      <c r="A161" s="199" t="s">
        <v>61</v>
      </c>
      <c r="B161" s="199"/>
      <c r="C161" s="199"/>
      <c r="D161" s="199"/>
      <c r="E161" s="199"/>
      <c r="F161" s="202">
        <v>0</v>
      </c>
    </row>
    <row r="162" spans="1:6" x14ac:dyDescent="0.25">
      <c r="A162" s="343" t="s">
        <v>62</v>
      </c>
      <c r="B162" s="343"/>
      <c r="C162" s="343"/>
      <c r="D162" s="343"/>
      <c r="E162" s="199"/>
      <c r="F162" s="202">
        <f>G25+I6+K6+K8+I8</f>
        <v>-1025</v>
      </c>
    </row>
    <row r="163" spans="1:6" x14ac:dyDescent="0.25">
      <c r="A163" s="200" t="s">
        <v>149</v>
      </c>
      <c r="B163" s="200"/>
      <c r="C163" s="200"/>
      <c r="D163" s="200"/>
      <c r="E163" s="200"/>
      <c r="F163" s="203">
        <v>0</v>
      </c>
    </row>
    <row r="164" spans="1:6" x14ac:dyDescent="0.25">
      <c r="A164" s="343" t="s">
        <v>63</v>
      </c>
      <c r="B164" s="343"/>
      <c r="C164" s="343"/>
      <c r="D164" s="343"/>
      <c r="E164" s="199"/>
      <c r="F164" s="202">
        <f>SUM(F155:F163)</f>
        <v>3024662</v>
      </c>
    </row>
    <row r="165" spans="1:6" x14ac:dyDescent="0.25">
      <c r="A165" s="345"/>
      <c r="B165" s="345"/>
      <c r="C165" s="345"/>
      <c r="D165" s="345"/>
      <c r="E165" s="345"/>
      <c r="F165" s="345"/>
    </row>
    <row r="166" spans="1:6" x14ac:dyDescent="0.25">
      <c r="A166" s="345"/>
      <c r="B166" s="345"/>
      <c r="C166" s="345"/>
      <c r="D166" s="345"/>
      <c r="E166" s="345"/>
      <c r="F166" s="345"/>
    </row>
    <row r="167" spans="1:6" x14ac:dyDescent="0.25">
      <c r="A167" s="345"/>
      <c r="B167" s="345"/>
      <c r="C167" s="345"/>
      <c r="D167" s="345"/>
      <c r="E167" s="345"/>
      <c r="F167" s="345"/>
    </row>
    <row r="168" spans="1:6" x14ac:dyDescent="0.25">
      <c r="A168" s="343" t="s">
        <v>64</v>
      </c>
      <c r="B168" s="343"/>
      <c r="C168" s="343"/>
      <c r="D168" s="343"/>
      <c r="E168" s="343"/>
      <c r="F168" s="343"/>
    </row>
    <row r="169" spans="1:6" x14ac:dyDescent="0.25">
      <c r="A169" s="345"/>
      <c r="B169" s="345"/>
      <c r="C169" s="345"/>
      <c r="D169" s="345"/>
      <c r="E169" s="345"/>
      <c r="F169" s="345"/>
    </row>
    <row r="170" spans="1:6" x14ac:dyDescent="0.25">
      <c r="A170" s="343" t="s">
        <v>65</v>
      </c>
      <c r="B170" s="343"/>
      <c r="C170" s="343"/>
      <c r="D170" s="343"/>
      <c r="E170" s="199"/>
      <c r="F170" s="15">
        <f>H44+N44+M44</f>
        <v>318753</v>
      </c>
    </row>
    <row r="171" spans="1:6" x14ac:dyDescent="0.25">
      <c r="A171" s="199" t="s">
        <v>150</v>
      </c>
      <c r="B171" s="199"/>
      <c r="C171" s="199"/>
      <c r="D171" s="199"/>
      <c r="E171" s="199"/>
      <c r="F171" s="15">
        <f>H42</f>
        <v>0</v>
      </c>
    </row>
    <row r="172" spans="1:6" x14ac:dyDescent="0.25">
      <c r="A172" s="343" t="s">
        <v>66</v>
      </c>
      <c r="B172" s="343"/>
      <c r="C172" s="343"/>
      <c r="D172" s="343"/>
      <c r="E172" s="199"/>
      <c r="F172" s="15">
        <f>G65+G66+J83</f>
        <v>-3957671</v>
      </c>
    </row>
    <row r="173" spans="1:6" x14ac:dyDescent="0.25">
      <c r="A173" s="343" t="s">
        <v>67</v>
      </c>
      <c r="B173" s="343"/>
      <c r="C173" s="343"/>
      <c r="D173" s="343"/>
      <c r="E173" s="199"/>
      <c r="F173" s="15">
        <f>G67+J84</f>
        <v>318555</v>
      </c>
    </row>
    <row r="174" spans="1:6" x14ac:dyDescent="0.25">
      <c r="A174" s="343" t="s">
        <v>68</v>
      </c>
      <c r="B174" s="343"/>
      <c r="C174" s="343"/>
      <c r="D174" s="343"/>
      <c r="E174" s="199"/>
      <c r="F174" s="15">
        <f>J92+J91+J89+J87+G73+G72+G71+G69+G68+I41+H37+K36+L37+I36</f>
        <v>-2511254</v>
      </c>
    </row>
    <row r="175" spans="1:6" x14ac:dyDescent="0.25">
      <c r="A175" s="199" t="s">
        <v>151</v>
      </c>
      <c r="B175" s="199"/>
      <c r="C175" s="199"/>
      <c r="D175" s="199"/>
      <c r="E175" s="199"/>
      <c r="F175" s="15">
        <v>0</v>
      </c>
    </row>
    <row r="176" spans="1:6" x14ac:dyDescent="0.25">
      <c r="A176" s="199" t="s">
        <v>157</v>
      </c>
      <c r="B176" s="199"/>
      <c r="C176" s="199"/>
      <c r="D176" s="199"/>
      <c r="E176" s="199"/>
      <c r="F176" s="15">
        <f>J97+J98</f>
        <v>8856279</v>
      </c>
    </row>
    <row r="177" spans="1:6" x14ac:dyDescent="0.25">
      <c r="A177" s="199" t="s">
        <v>69</v>
      </c>
      <c r="B177" s="199"/>
      <c r="C177" s="199"/>
      <c r="D177" s="199"/>
      <c r="E177" s="199"/>
      <c r="F177" s="15">
        <v>0</v>
      </c>
    </row>
    <row r="178" spans="1:6" x14ac:dyDescent="0.25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5">
      <c r="A179" s="341" t="s">
        <v>63</v>
      </c>
      <c r="B179" s="341"/>
      <c r="C179" s="341"/>
      <c r="D179" s="341"/>
      <c r="E179" s="199"/>
      <c r="F179" s="15">
        <f>SUM(F170:F178)</f>
        <v>3024662</v>
      </c>
    </row>
    <row r="180" spans="1:6" x14ac:dyDescent="0.25">
      <c r="A180" s="199"/>
      <c r="B180" s="16"/>
      <c r="C180" s="23"/>
      <c r="D180" s="14"/>
      <c r="E180" s="14"/>
      <c r="F180" s="15"/>
    </row>
    <row r="181" spans="1:6" x14ac:dyDescent="0.25">
      <c r="A181" s="343" t="s">
        <v>70</v>
      </c>
      <c r="B181" s="343"/>
      <c r="C181" s="343"/>
      <c r="D181" s="343"/>
      <c r="E181" s="343"/>
      <c r="F181" s="343"/>
    </row>
    <row r="182" spans="1:6" x14ac:dyDescent="0.25">
      <c r="A182" s="201"/>
      <c r="B182" s="201"/>
      <c r="C182" s="201"/>
      <c r="D182" s="14"/>
      <c r="E182" s="14"/>
      <c r="F182" s="15"/>
    </row>
    <row r="183" spans="1:6" x14ac:dyDescent="0.25">
      <c r="A183" s="16" t="s">
        <v>145</v>
      </c>
      <c r="B183" s="16"/>
      <c r="C183" s="16"/>
      <c r="D183" s="16"/>
      <c r="E183" s="199"/>
      <c r="F183" s="15">
        <f>F20+F23</f>
        <v>0</v>
      </c>
    </row>
    <row r="184" spans="1:6" x14ac:dyDescent="0.25">
      <c r="A184" s="343" t="s">
        <v>146</v>
      </c>
      <c r="B184" s="343"/>
      <c r="C184" s="343"/>
      <c r="D184" s="343"/>
      <c r="E184" s="199"/>
      <c r="F184" s="15">
        <v>0</v>
      </c>
    </row>
    <row r="185" spans="1:6" x14ac:dyDescent="0.25">
      <c r="A185" s="16" t="s">
        <v>147</v>
      </c>
      <c r="B185" s="199"/>
      <c r="C185" s="199"/>
      <c r="D185" s="199"/>
      <c r="E185" s="199"/>
      <c r="F185" s="15">
        <v>0</v>
      </c>
    </row>
    <row r="186" spans="1:6" x14ac:dyDescent="0.25">
      <c r="A186" s="343" t="s">
        <v>148</v>
      </c>
      <c r="B186" s="343"/>
      <c r="C186" s="343"/>
      <c r="D186" s="343"/>
      <c r="E186" s="199"/>
      <c r="F186" s="15">
        <v>0</v>
      </c>
    </row>
    <row r="187" spans="1:6" x14ac:dyDescent="0.25">
      <c r="A187" s="343" t="s">
        <v>153</v>
      </c>
      <c r="B187" s="343"/>
      <c r="C187" s="343"/>
      <c r="D187" s="343"/>
      <c r="E187" s="199"/>
      <c r="F187" s="15">
        <v>0</v>
      </c>
    </row>
    <row r="188" spans="1:6" x14ac:dyDescent="0.25">
      <c r="A188" s="16" t="s">
        <v>154</v>
      </c>
      <c r="B188" s="16"/>
      <c r="C188" s="16"/>
      <c r="D188" s="16"/>
      <c r="E188" s="199"/>
      <c r="F188" s="15">
        <v>0</v>
      </c>
    </row>
    <row r="189" spans="1:6" x14ac:dyDescent="0.25">
      <c r="A189" s="199" t="s">
        <v>61</v>
      </c>
      <c r="B189" s="199"/>
      <c r="C189" s="199"/>
      <c r="D189" s="199"/>
      <c r="E189" s="199"/>
      <c r="F189" s="15">
        <v>0</v>
      </c>
    </row>
    <row r="190" spans="1:6" x14ac:dyDescent="0.25">
      <c r="A190" s="344" t="s">
        <v>62</v>
      </c>
      <c r="B190" s="344"/>
      <c r="C190" s="344"/>
      <c r="D190" s="344"/>
      <c r="E190" s="200"/>
      <c r="F190" s="19">
        <v>0</v>
      </c>
    </row>
    <row r="191" spans="1:6" x14ac:dyDescent="0.25">
      <c r="A191" s="341" t="s">
        <v>63</v>
      </c>
      <c r="B191" s="341"/>
      <c r="C191" s="341"/>
      <c r="D191" s="341"/>
      <c r="E191" s="199"/>
      <c r="F191" s="15">
        <f>SUM(F183:F190)</f>
        <v>0</v>
      </c>
    </row>
    <row r="192" spans="1:6" x14ac:dyDescent="0.25">
      <c r="A192" s="345"/>
      <c r="B192" s="345"/>
      <c r="C192" s="345"/>
      <c r="D192" s="345"/>
      <c r="E192" s="345"/>
      <c r="F192" s="345"/>
    </row>
    <row r="193" spans="1:6" x14ac:dyDescent="0.25">
      <c r="A193" s="345"/>
      <c r="B193" s="345"/>
      <c r="C193" s="345"/>
      <c r="D193" s="345"/>
      <c r="E193" s="345"/>
      <c r="F193" s="345"/>
    </row>
    <row r="194" spans="1:6" x14ac:dyDescent="0.25">
      <c r="A194" s="345"/>
      <c r="B194" s="345"/>
      <c r="C194" s="345"/>
      <c r="D194" s="345"/>
      <c r="E194" s="345"/>
      <c r="F194" s="345"/>
    </row>
    <row r="195" spans="1:6" x14ac:dyDescent="0.25">
      <c r="A195" s="343" t="s">
        <v>71</v>
      </c>
      <c r="B195" s="343"/>
      <c r="C195" s="343"/>
      <c r="D195" s="343"/>
      <c r="E195" s="343"/>
      <c r="F195" s="343"/>
    </row>
    <row r="196" spans="1:6" x14ac:dyDescent="0.25">
      <c r="A196" s="345"/>
      <c r="B196" s="345"/>
      <c r="C196" s="345"/>
      <c r="D196" s="345"/>
      <c r="E196" s="345"/>
      <c r="F196" s="345"/>
    </row>
    <row r="197" spans="1:6" x14ac:dyDescent="0.25">
      <c r="A197" s="343" t="s">
        <v>65</v>
      </c>
      <c r="B197" s="343"/>
      <c r="C197" s="343"/>
      <c r="D197" s="343"/>
      <c r="E197" s="199"/>
      <c r="F197" s="15">
        <v>0</v>
      </c>
    </row>
    <row r="198" spans="1:6" x14ac:dyDescent="0.25">
      <c r="A198" s="199" t="s">
        <v>162</v>
      </c>
      <c r="B198" s="199"/>
      <c r="C198" s="199"/>
      <c r="D198" s="199"/>
      <c r="E198" s="199"/>
      <c r="F198" s="15">
        <f>SUM(F42)</f>
        <v>-1253</v>
      </c>
    </row>
    <row r="199" spans="1:6" x14ac:dyDescent="0.25">
      <c r="A199" s="343" t="s">
        <v>66</v>
      </c>
      <c r="B199" s="343"/>
      <c r="C199" s="343"/>
      <c r="D199" s="343"/>
      <c r="E199" s="199"/>
      <c r="F199" s="15">
        <v>0</v>
      </c>
    </row>
    <row r="200" spans="1:6" x14ac:dyDescent="0.25">
      <c r="A200" s="343" t="s">
        <v>67</v>
      </c>
      <c r="B200" s="343"/>
      <c r="C200" s="343"/>
      <c r="D200" s="343"/>
      <c r="E200" s="199"/>
      <c r="F200" s="15">
        <v>0</v>
      </c>
    </row>
    <row r="201" spans="1:6" x14ac:dyDescent="0.25">
      <c r="A201" s="343" t="s">
        <v>68</v>
      </c>
      <c r="B201" s="343"/>
      <c r="C201" s="343"/>
      <c r="D201" s="343"/>
      <c r="E201" s="199"/>
      <c r="F201" s="15">
        <f>F72+F64+F37+F36+F34</f>
        <v>1253</v>
      </c>
    </row>
    <row r="202" spans="1:6" x14ac:dyDescent="0.25">
      <c r="A202" s="199" t="s">
        <v>72</v>
      </c>
      <c r="B202" s="199"/>
      <c r="C202" s="199"/>
      <c r="D202" s="199"/>
      <c r="E202" s="199"/>
      <c r="F202" s="15">
        <f>F95+F94</f>
        <v>0</v>
      </c>
    </row>
    <row r="203" spans="1:6" x14ac:dyDescent="0.25">
      <c r="A203" s="199" t="s">
        <v>73</v>
      </c>
      <c r="B203" s="199"/>
      <c r="C203" s="199"/>
      <c r="D203" s="199"/>
      <c r="E203" s="199"/>
      <c r="F203" s="15">
        <v>0</v>
      </c>
    </row>
    <row r="204" spans="1:6" x14ac:dyDescent="0.25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5">
      <c r="A205" s="341" t="s">
        <v>63</v>
      </c>
      <c r="B205" s="341"/>
      <c r="C205" s="341"/>
      <c r="D205" s="341"/>
      <c r="E205" s="199"/>
      <c r="F205" s="15">
        <f>SUM(F197:F204)</f>
        <v>0</v>
      </c>
    </row>
    <row r="206" spans="1:6" x14ac:dyDescent="0.25">
      <c r="A206" s="24"/>
      <c r="B206" s="25"/>
      <c r="C206" s="26"/>
      <c r="D206" s="27"/>
      <c r="E206" s="27"/>
      <c r="F206" s="28"/>
    </row>
    <row r="207" spans="1:6" x14ac:dyDescent="0.25">
      <c r="A207" s="24"/>
      <c r="B207" s="25"/>
      <c r="C207" s="26"/>
      <c r="D207" s="27"/>
      <c r="E207" s="27"/>
      <c r="F207" s="28"/>
    </row>
    <row r="208" spans="1:6" x14ac:dyDescent="0.25">
      <c r="A208" s="338" t="s">
        <v>74</v>
      </c>
      <c r="B208" s="338"/>
      <c r="C208" s="338"/>
      <c r="D208" s="338"/>
      <c r="E208" s="338"/>
      <c r="F208" s="338"/>
    </row>
    <row r="209" spans="1:6" x14ac:dyDescent="0.25">
      <c r="A209" s="340"/>
      <c r="B209" s="340"/>
      <c r="C209" s="340"/>
      <c r="D209" s="340"/>
      <c r="E209" s="340"/>
      <c r="F209" s="340"/>
    </row>
    <row r="210" spans="1:6" x14ac:dyDescent="0.25">
      <c r="A210" s="197"/>
      <c r="B210" s="197"/>
      <c r="C210" s="197"/>
      <c r="D210" s="30"/>
      <c r="E210" s="30"/>
      <c r="F210" s="31"/>
    </row>
    <row r="211" spans="1:6" x14ac:dyDescent="0.25">
      <c r="A211" s="204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5">
      <c r="A212" s="204" t="s">
        <v>192</v>
      </c>
      <c r="B212" s="32"/>
      <c r="C212" s="32"/>
      <c r="D212" s="32"/>
      <c r="E212" s="196"/>
      <c r="F212" s="31">
        <f>SUM(F156,F184)</f>
        <v>397451</v>
      </c>
    </row>
    <row r="213" spans="1:6" x14ac:dyDescent="0.25">
      <c r="A213" s="338" t="s">
        <v>155</v>
      </c>
      <c r="B213" s="338"/>
      <c r="C213" s="338"/>
      <c r="D213" s="338"/>
      <c r="E213" s="196"/>
      <c r="F213" s="31">
        <f>SUM(F157,F185)</f>
        <v>-699706</v>
      </c>
    </row>
    <row r="214" spans="1:6" x14ac:dyDescent="0.25">
      <c r="A214" s="338" t="s">
        <v>160</v>
      </c>
      <c r="B214" s="338"/>
      <c r="C214" s="338"/>
      <c r="D214" s="338"/>
      <c r="E214" s="196"/>
      <c r="F214" s="31">
        <f>F158+F186</f>
        <v>-5449639</v>
      </c>
    </row>
    <row r="215" spans="1:6" x14ac:dyDescent="0.25">
      <c r="A215" s="338" t="s">
        <v>193</v>
      </c>
      <c r="B215" s="338"/>
      <c r="C215" s="338"/>
      <c r="D215" s="338"/>
      <c r="E215" s="196"/>
      <c r="F215" s="31">
        <f>F159+F187</f>
        <v>-1253</v>
      </c>
    </row>
    <row r="216" spans="1:6" x14ac:dyDescent="0.25">
      <c r="A216" s="32" t="s">
        <v>161</v>
      </c>
      <c r="B216" s="32"/>
      <c r="C216" s="32"/>
      <c r="D216" s="32"/>
      <c r="E216" s="196"/>
      <c r="F216" s="31">
        <f>SUM(F188,F160)</f>
        <v>8856279</v>
      </c>
    </row>
    <row r="217" spans="1:6" x14ac:dyDescent="0.25">
      <c r="A217" s="196" t="s">
        <v>61</v>
      </c>
      <c r="B217" s="196"/>
      <c r="C217" s="196"/>
      <c r="D217" s="196"/>
      <c r="E217" s="196"/>
      <c r="F217" s="31">
        <f>F189+F161</f>
        <v>0</v>
      </c>
    </row>
    <row r="218" spans="1:6" x14ac:dyDescent="0.25">
      <c r="A218" s="338" t="s">
        <v>62</v>
      </c>
      <c r="B218" s="338"/>
      <c r="C218" s="338"/>
      <c r="D218" s="338"/>
      <c r="E218" s="196"/>
      <c r="F218" s="31">
        <f>F190+F162</f>
        <v>-1025</v>
      </c>
    </row>
    <row r="219" spans="1:6" x14ac:dyDescent="0.25">
      <c r="A219" s="198" t="s">
        <v>149</v>
      </c>
      <c r="B219" s="198"/>
      <c r="C219" s="198"/>
      <c r="D219" s="198"/>
      <c r="E219" s="198"/>
      <c r="F219" s="35">
        <f>F163</f>
        <v>0</v>
      </c>
    </row>
    <row r="220" spans="1:6" x14ac:dyDescent="0.25">
      <c r="A220" s="338" t="s">
        <v>63</v>
      </c>
      <c r="B220" s="338"/>
      <c r="C220" s="338"/>
      <c r="D220" s="338"/>
      <c r="E220" s="196"/>
      <c r="F220" s="31">
        <f>SUM(F211:F219)</f>
        <v>3024662</v>
      </c>
    </row>
    <row r="221" spans="1:6" x14ac:dyDescent="0.25">
      <c r="A221" s="196"/>
      <c r="B221" s="196"/>
      <c r="C221" s="196"/>
      <c r="D221" s="196"/>
      <c r="E221" s="196"/>
      <c r="F221" s="31"/>
    </row>
    <row r="222" spans="1:6" x14ac:dyDescent="0.25">
      <c r="A222" s="196"/>
      <c r="B222" s="196"/>
      <c r="C222" s="196"/>
      <c r="D222" s="196"/>
      <c r="E222" s="196"/>
      <c r="F222" s="31"/>
    </row>
    <row r="223" spans="1:6" x14ac:dyDescent="0.25">
      <c r="A223" s="340"/>
      <c r="B223" s="340"/>
      <c r="C223" s="340"/>
      <c r="D223" s="340"/>
      <c r="E223" s="340"/>
      <c r="F223" s="340"/>
    </row>
    <row r="224" spans="1:6" x14ac:dyDescent="0.25">
      <c r="A224" s="338" t="s">
        <v>76</v>
      </c>
      <c r="B224" s="338"/>
      <c r="C224" s="338"/>
      <c r="D224" s="338"/>
      <c r="E224" s="338"/>
      <c r="F224" s="338"/>
    </row>
    <row r="225" spans="1:6" x14ac:dyDescent="0.25">
      <c r="A225" s="340"/>
      <c r="B225" s="340"/>
      <c r="C225" s="340"/>
      <c r="D225" s="340"/>
      <c r="E225" s="340"/>
      <c r="F225" s="340"/>
    </row>
    <row r="226" spans="1:6" x14ac:dyDescent="0.25">
      <c r="A226" s="338" t="s">
        <v>65</v>
      </c>
      <c r="B226" s="338"/>
      <c r="C226" s="338"/>
      <c r="D226" s="338"/>
      <c r="E226" s="196"/>
      <c r="F226" s="31">
        <f>SUM(F197,F170)</f>
        <v>318753</v>
      </c>
    </row>
    <row r="227" spans="1:6" x14ac:dyDescent="0.25">
      <c r="A227" s="196" t="s">
        <v>162</v>
      </c>
      <c r="B227" s="196"/>
      <c r="C227" s="196"/>
      <c r="D227" s="196"/>
      <c r="E227" s="196"/>
      <c r="F227" s="31">
        <f>F198+F171</f>
        <v>-1253</v>
      </c>
    </row>
    <row r="228" spans="1:6" x14ac:dyDescent="0.25">
      <c r="A228" s="338" t="s">
        <v>66</v>
      </c>
      <c r="B228" s="338"/>
      <c r="C228" s="338"/>
      <c r="D228" s="338"/>
      <c r="E228" s="196"/>
      <c r="F228" s="31">
        <f>F199+F172</f>
        <v>-3957671</v>
      </c>
    </row>
    <row r="229" spans="1:6" x14ac:dyDescent="0.25">
      <c r="A229" s="338" t="s">
        <v>67</v>
      </c>
      <c r="B229" s="338"/>
      <c r="C229" s="338"/>
      <c r="D229" s="338"/>
      <c r="E229" s="196"/>
      <c r="F229" s="31">
        <f>F200+F173</f>
        <v>318555</v>
      </c>
    </row>
    <row r="230" spans="1:6" x14ac:dyDescent="0.25">
      <c r="A230" s="338" t="s">
        <v>68</v>
      </c>
      <c r="B230" s="338"/>
      <c r="C230" s="338"/>
      <c r="D230" s="338"/>
      <c r="E230" s="196"/>
      <c r="F230" s="31">
        <f>F201+F174</f>
        <v>-2510001</v>
      </c>
    </row>
    <row r="231" spans="1:6" x14ac:dyDescent="0.25">
      <c r="A231" s="196" t="s">
        <v>72</v>
      </c>
      <c r="B231" s="196"/>
      <c r="C231" s="196"/>
      <c r="D231" s="196"/>
      <c r="E231" s="196"/>
      <c r="F231" s="31">
        <f>SUM(F202,F175)</f>
        <v>0</v>
      </c>
    </row>
    <row r="232" spans="1:6" x14ac:dyDescent="0.25">
      <c r="A232" s="196" t="s">
        <v>73</v>
      </c>
      <c r="B232" s="196"/>
      <c r="C232" s="196"/>
      <c r="D232" s="196"/>
      <c r="E232" s="196"/>
      <c r="F232" s="31">
        <f>SUM(F203,F176)</f>
        <v>8856279</v>
      </c>
    </row>
    <row r="233" spans="1:6" x14ac:dyDescent="0.25">
      <c r="A233" s="36" t="s">
        <v>152</v>
      </c>
      <c r="B233" s="36"/>
      <c r="C233" s="36"/>
      <c r="D233" s="37"/>
      <c r="E233" s="37"/>
      <c r="F233" s="155">
        <f>F204+F178</f>
        <v>0</v>
      </c>
    </row>
    <row r="234" spans="1:6" x14ac:dyDescent="0.25">
      <c r="A234" s="339" t="s">
        <v>63</v>
      </c>
      <c r="B234" s="339"/>
      <c r="C234" s="339"/>
      <c r="D234" s="339"/>
      <c r="E234" s="196"/>
      <c r="F234" s="31">
        <f>SUM(F226:F233)</f>
        <v>3024662</v>
      </c>
    </row>
  </sheetData>
  <mergeCells count="82"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58:D158"/>
    <mergeCell ref="A159:D159"/>
    <mergeCell ref="A162:D162"/>
    <mergeCell ref="A164:D164"/>
    <mergeCell ref="A165:F167"/>
    <mergeCell ref="A168:F168"/>
    <mergeCell ref="A169:F169"/>
    <mergeCell ref="A170:D170"/>
    <mergeCell ref="A172:D172"/>
    <mergeCell ref="A173:D173"/>
    <mergeCell ref="A174:D174"/>
    <mergeCell ref="A179:D179"/>
    <mergeCell ref="A181:F181"/>
    <mergeCell ref="A184:D184"/>
    <mergeCell ref="A186:D186"/>
    <mergeCell ref="A187:D187"/>
    <mergeCell ref="A190:D190"/>
    <mergeCell ref="A191:D191"/>
    <mergeCell ref="A192:F194"/>
    <mergeCell ref="A195:F195"/>
    <mergeCell ref="A196:F196"/>
    <mergeCell ref="A197:D197"/>
    <mergeCell ref="A199:D199"/>
    <mergeCell ref="A200:D200"/>
    <mergeCell ref="A201:D201"/>
    <mergeCell ref="A205:D205"/>
    <mergeCell ref="A208:F208"/>
    <mergeCell ref="A209:F209"/>
    <mergeCell ref="A213:D213"/>
    <mergeCell ref="A214:D214"/>
    <mergeCell ref="A215:D215"/>
    <mergeCell ref="A218:D218"/>
    <mergeCell ref="A220:D220"/>
    <mergeCell ref="A223:F223"/>
    <mergeCell ref="A224:F224"/>
    <mergeCell ref="A234:D234"/>
    <mergeCell ref="A225:F225"/>
    <mergeCell ref="A226:D226"/>
    <mergeCell ref="A228:D228"/>
    <mergeCell ref="A229:D229"/>
    <mergeCell ref="A230:D23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46"/>
  <sheetViews>
    <sheetView tabSelected="1"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22" sqref="F222:F224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2.33203125" customWidth="1"/>
    <col min="5" max="5" width="10.33203125" customWidth="1"/>
    <col min="6" max="6" width="12.44140625" customWidth="1"/>
    <col min="7" max="7" width="13.44140625" bestFit="1" customWidth="1"/>
    <col min="8" max="8" width="13.44140625" customWidth="1"/>
    <col min="9" max="9" width="11" customWidth="1"/>
    <col min="10" max="10" width="8.88671875" customWidth="1"/>
    <col min="11" max="11" width="12.44140625" customWidth="1"/>
    <col min="12" max="12" width="14.44140625" style="101" customWidth="1"/>
    <col min="13" max="13" width="12.88671875" customWidth="1"/>
  </cols>
  <sheetData>
    <row r="1" spans="1:13" x14ac:dyDescent="0.25">
      <c r="A1" s="507" t="s">
        <v>197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/>
    </row>
    <row r="2" spans="1:13" x14ac:dyDescent="0.25">
      <c r="E2" s="2"/>
    </row>
    <row r="3" spans="1:13" x14ac:dyDescent="0.25">
      <c r="E3" s="3"/>
      <c r="L3" s="102"/>
    </row>
    <row r="4" spans="1:13" x14ac:dyDescent="0.25">
      <c r="A4" s="407" t="s">
        <v>19</v>
      </c>
      <c r="B4" s="409" t="s">
        <v>0</v>
      </c>
      <c r="C4" s="407" t="s">
        <v>44</v>
      </c>
      <c r="D4" s="407" t="s">
        <v>21</v>
      </c>
      <c r="E4" s="411" t="s">
        <v>116</v>
      </c>
      <c r="F4" s="412"/>
      <c r="G4" s="412"/>
      <c r="H4" s="412"/>
      <c r="I4" s="412"/>
      <c r="J4" s="412"/>
      <c r="K4" s="403" t="s">
        <v>203</v>
      </c>
      <c r="L4" s="509" t="s">
        <v>111</v>
      </c>
      <c r="M4" s="510" t="s">
        <v>202</v>
      </c>
    </row>
    <row r="5" spans="1:13" ht="77.25" customHeight="1" x14ac:dyDescent="0.25">
      <c r="A5" s="408"/>
      <c r="B5" s="410"/>
      <c r="C5" s="408"/>
      <c r="D5" s="408"/>
      <c r="E5" s="207" t="s">
        <v>43</v>
      </c>
      <c r="F5" s="94" t="s">
        <v>200</v>
      </c>
      <c r="G5" s="94" t="s">
        <v>201</v>
      </c>
      <c r="H5" s="94" t="s">
        <v>205</v>
      </c>
      <c r="I5" s="94" t="s">
        <v>204</v>
      </c>
      <c r="J5" s="94" t="s">
        <v>176</v>
      </c>
      <c r="K5" s="404"/>
      <c r="L5" s="509"/>
      <c r="M5" s="510"/>
    </row>
    <row r="6" spans="1:13" x14ac:dyDescent="0.25">
      <c r="A6" s="461" t="s">
        <v>38</v>
      </c>
      <c r="B6" s="278" t="s">
        <v>1</v>
      </c>
      <c r="C6" s="41" t="s">
        <v>41</v>
      </c>
      <c r="D6" s="42">
        <v>0</v>
      </c>
      <c r="E6" s="43">
        <f>1362+319-1681+1681-700</f>
        <v>981</v>
      </c>
      <c r="F6" s="38"/>
      <c r="G6" s="38"/>
      <c r="H6" s="38"/>
      <c r="I6" s="38"/>
      <c r="J6" s="38">
        <v>2000</v>
      </c>
      <c r="K6" s="4">
        <f t="shared" ref="K6:K32" si="0">SUM(D6:J6)</f>
        <v>2981</v>
      </c>
      <c r="L6" s="103">
        <v>1681</v>
      </c>
      <c r="M6" s="4">
        <f>K6-L6</f>
        <v>1300</v>
      </c>
    </row>
    <row r="7" spans="1:13" x14ac:dyDescent="0.25">
      <c r="A7" s="461"/>
      <c r="B7" s="278" t="s">
        <v>1</v>
      </c>
      <c r="C7" s="41" t="s">
        <v>139</v>
      </c>
      <c r="D7" s="42">
        <v>0</v>
      </c>
      <c r="E7" s="43"/>
      <c r="F7" s="38"/>
      <c r="G7" s="38"/>
      <c r="H7" s="38"/>
      <c r="I7" s="38"/>
      <c r="J7" s="38"/>
      <c r="K7" s="4">
        <f t="shared" si="0"/>
        <v>0</v>
      </c>
      <c r="L7" s="103"/>
      <c r="M7" s="4">
        <f t="shared" ref="M7:M70" si="1">K7-L7</f>
        <v>0</v>
      </c>
    </row>
    <row r="8" spans="1:13" x14ac:dyDescent="0.25">
      <c r="A8" s="461"/>
      <c r="B8" s="278" t="s">
        <v>1</v>
      </c>
      <c r="C8" s="41" t="s">
        <v>40</v>
      </c>
      <c r="D8" s="42">
        <v>2000</v>
      </c>
      <c r="E8" s="43">
        <f>-1362-319</f>
        <v>-1681</v>
      </c>
      <c r="F8" s="38"/>
      <c r="G8" s="38"/>
      <c r="H8" s="38"/>
      <c r="I8" s="38"/>
      <c r="J8" s="38">
        <v>1000</v>
      </c>
      <c r="K8" s="4">
        <f t="shared" si="0"/>
        <v>1319</v>
      </c>
      <c r="L8" s="103">
        <v>474</v>
      </c>
      <c r="M8" s="4">
        <f t="shared" si="1"/>
        <v>845</v>
      </c>
    </row>
    <row r="9" spans="1:13" x14ac:dyDescent="0.25">
      <c r="A9" s="461"/>
      <c r="B9" s="276" t="s">
        <v>4</v>
      </c>
      <c r="C9" s="41" t="s">
        <v>25</v>
      </c>
      <c r="D9" s="42">
        <v>2468000</v>
      </c>
      <c r="E9" s="43"/>
      <c r="F9" s="38"/>
      <c r="G9" s="38"/>
      <c r="H9" s="38"/>
      <c r="I9" s="38"/>
      <c r="J9" s="38"/>
      <c r="K9" s="4">
        <f t="shared" si="0"/>
        <v>2468000</v>
      </c>
      <c r="L9" s="132">
        <v>2468000</v>
      </c>
      <c r="M9" s="120">
        <f t="shared" si="1"/>
        <v>0</v>
      </c>
    </row>
    <row r="10" spans="1:13" x14ac:dyDescent="0.25">
      <c r="A10" s="461"/>
      <c r="B10" s="277" t="s">
        <v>4</v>
      </c>
      <c r="C10" s="41" t="s">
        <v>28</v>
      </c>
      <c r="D10" s="42">
        <v>10933691</v>
      </c>
      <c r="E10" s="43"/>
      <c r="F10" s="38"/>
      <c r="G10" s="38"/>
      <c r="H10" s="38"/>
      <c r="I10" s="38"/>
      <c r="J10" s="38"/>
      <c r="K10" s="4">
        <f t="shared" si="0"/>
        <v>10933691</v>
      </c>
      <c r="L10" s="103">
        <v>10933691</v>
      </c>
      <c r="M10" s="4">
        <f t="shared" si="1"/>
        <v>0</v>
      </c>
    </row>
    <row r="11" spans="1:13" x14ac:dyDescent="0.25">
      <c r="A11" s="462" t="s">
        <v>50</v>
      </c>
      <c r="B11" s="272" t="s">
        <v>4</v>
      </c>
      <c r="C11" s="41" t="s">
        <v>25</v>
      </c>
      <c r="D11" s="42">
        <v>7114360</v>
      </c>
      <c r="E11" s="43"/>
      <c r="F11" s="38"/>
      <c r="G11" s="38"/>
      <c r="H11" s="38"/>
      <c r="I11" s="38"/>
      <c r="J11" s="38"/>
      <c r="K11" s="4">
        <f t="shared" si="0"/>
        <v>7114360</v>
      </c>
      <c r="L11" s="103">
        <v>1960971</v>
      </c>
      <c r="M11" s="4">
        <f t="shared" si="1"/>
        <v>5153389</v>
      </c>
    </row>
    <row r="12" spans="1:13" x14ac:dyDescent="0.25">
      <c r="A12" s="463"/>
      <c r="B12" s="274" t="s">
        <v>4</v>
      </c>
      <c r="C12" s="41" t="s">
        <v>37</v>
      </c>
      <c r="D12" s="42">
        <v>2500000</v>
      </c>
      <c r="E12" s="43"/>
      <c r="F12" s="38"/>
      <c r="G12" s="38"/>
      <c r="H12" s="38"/>
      <c r="I12" s="38"/>
      <c r="J12" s="38"/>
      <c r="K12" s="4">
        <f t="shared" si="0"/>
        <v>2500000</v>
      </c>
      <c r="L12" s="103">
        <v>269719</v>
      </c>
      <c r="M12" s="4">
        <f t="shared" si="1"/>
        <v>2230281</v>
      </c>
    </row>
    <row r="13" spans="1:13" x14ac:dyDescent="0.25">
      <c r="A13" s="205" t="s">
        <v>26</v>
      </c>
      <c r="B13" s="97" t="s">
        <v>4</v>
      </c>
      <c r="C13" s="41" t="s">
        <v>25</v>
      </c>
      <c r="D13" s="42">
        <v>19960375</v>
      </c>
      <c r="E13" s="43"/>
      <c r="F13" s="38"/>
      <c r="G13" s="38"/>
      <c r="H13" s="38"/>
      <c r="I13" s="38"/>
      <c r="J13" s="38"/>
      <c r="K13" s="4">
        <f t="shared" si="0"/>
        <v>19960375</v>
      </c>
      <c r="L13" s="103">
        <v>5282563</v>
      </c>
      <c r="M13" s="4">
        <f t="shared" si="1"/>
        <v>14677812</v>
      </c>
    </row>
    <row r="14" spans="1:13" x14ac:dyDescent="0.25">
      <c r="A14" s="206" t="s">
        <v>45</v>
      </c>
      <c r="B14" s="97" t="s">
        <v>4</v>
      </c>
      <c r="C14" s="41" t="s">
        <v>25</v>
      </c>
      <c r="D14" s="42">
        <v>21708284</v>
      </c>
      <c r="E14" s="43"/>
      <c r="F14" s="38"/>
      <c r="G14" s="38"/>
      <c r="H14" s="38"/>
      <c r="I14" s="38"/>
      <c r="J14" s="38"/>
      <c r="K14" s="4">
        <f t="shared" si="0"/>
        <v>21708284</v>
      </c>
      <c r="L14" s="103">
        <v>5528466</v>
      </c>
      <c r="M14" s="4">
        <f t="shared" si="1"/>
        <v>16179818</v>
      </c>
    </row>
    <row r="15" spans="1:13" x14ac:dyDescent="0.25">
      <c r="A15" s="462" t="s">
        <v>46</v>
      </c>
      <c r="B15" s="275" t="s">
        <v>4</v>
      </c>
      <c r="C15" s="41" t="s">
        <v>25</v>
      </c>
      <c r="D15" s="42">
        <v>0</v>
      </c>
      <c r="E15" s="43"/>
      <c r="F15" s="38"/>
      <c r="G15" s="38"/>
      <c r="H15" s="38"/>
      <c r="I15" s="38"/>
      <c r="J15" s="38"/>
      <c r="K15" s="4">
        <f t="shared" si="0"/>
        <v>0</v>
      </c>
      <c r="L15" s="103"/>
      <c r="M15" s="4">
        <f t="shared" si="1"/>
        <v>0</v>
      </c>
    </row>
    <row r="16" spans="1:13" x14ac:dyDescent="0.25">
      <c r="A16" s="464"/>
      <c r="B16" s="275" t="s">
        <v>4</v>
      </c>
      <c r="C16" s="41" t="s">
        <v>37</v>
      </c>
      <c r="D16" s="42">
        <v>0</v>
      </c>
      <c r="E16" s="43"/>
      <c r="F16" s="38"/>
      <c r="G16" s="38"/>
      <c r="H16" s="38"/>
      <c r="I16" s="38"/>
      <c r="J16" s="38"/>
      <c r="K16" s="4">
        <f t="shared" si="0"/>
        <v>0</v>
      </c>
      <c r="L16" s="103"/>
      <c r="M16" s="4">
        <f t="shared" si="1"/>
        <v>0</v>
      </c>
    </row>
    <row r="17" spans="1:14" x14ac:dyDescent="0.25">
      <c r="A17" s="464"/>
      <c r="B17" s="275" t="s">
        <v>4</v>
      </c>
      <c r="C17" s="41" t="s">
        <v>28</v>
      </c>
      <c r="D17" s="42">
        <v>99213</v>
      </c>
      <c r="E17" s="43"/>
      <c r="F17" s="38"/>
      <c r="G17" s="38"/>
      <c r="H17" s="38"/>
      <c r="I17" s="38"/>
      <c r="J17" s="38"/>
      <c r="K17" s="4">
        <f t="shared" si="0"/>
        <v>99213</v>
      </c>
      <c r="L17" s="103">
        <v>99213</v>
      </c>
      <c r="M17" s="4">
        <f t="shared" si="1"/>
        <v>0</v>
      </c>
    </row>
    <row r="18" spans="1:14" x14ac:dyDescent="0.25">
      <c r="A18" s="464"/>
      <c r="B18" s="275" t="s">
        <v>8</v>
      </c>
      <c r="C18" s="41" t="s">
        <v>40</v>
      </c>
      <c r="D18" s="42">
        <v>0</v>
      </c>
      <c r="E18" s="43"/>
      <c r="F18" s="38"/>
      <c r="G18" s="38"/>
      <c r="H18" s="38"/>
      <c r="I18" s="38"/>
      <c r="J18" s="38"/>
      <c r="K18" s="4">
        <f t="shared" si="0"/>
        <v>0</v>
      </c>
      <c r="L18" s="103"/>
      <c r="M18" s="4">
        <f t="shared" si="1"/>
        <v>0</v>
      </c>
    </row>
    <row r="19" spans="1:14" x14ac:dyDescent="0.25">
      <c r="A19" s="464"/>
      <c r="B19" s="275" t="s">
        <v>8</v>
      </c>
      <c r="C19" s="41" t="s">
        <v>41</v>
      </c>
      <c r="D19" s="42">
        <v>0</v>
      </c>
      <c r="E19" s="43"/>
      <c r="F19" s="38"/>
      <c r="G19" s="38"/>
      <c r="H19" s="38"/>
      <c r="I19" s="38"/>
      <c r="J19" s="38"/>
      <c r="K19" s="4">
        <f t="shared" si="0"/>
        <v>0</v>
      </c>
      <c r="L19" s="103"/>
      <c r="M19" s="4">
        <f t="shared" si="1"/>
        <v>0</v>
      </c>
    </row>
    <row r="20" spans="1:14" x14ac:dyDescent="0.25">
      <c r="A20" s="465" t="s">
        <v>47</v>
      </c>
      <c r="B20" s="272" t="s">
        <v>4</v>
      </c>
      <c r="C20" s="41" t="s">
        <v>25</v>
      </c>
      <c r="D20" s="42">
        <v>12069738</v>
      </c>
      <c r="E20" s="43"/>
      <c r="F20" s="38"/>
      <c r="G20" s="38"/>
      <c r="H20" s="38"/>
      <c r="I20" s="38"/>
      <c r="J20" s="38"/>
      <c r="K20" s="4">
        <f t="shared" si="0"/>
        <v>12069738</v>
      </c>
      <c r="L20" s="103"/>
      <c r="M20" s="4">
        <f t="shared" si="1"/>
        <v>12069738</v>
      </c>
    </row>
    <row r="21" spans="1:14" x14ac:dyDescent="0.25">
      <c r="A21" s="466"/>
      <c r="B21" s="235" t="s">
        <v>4</v>
      </c>
      <c r="C21" s="41" t="s">
        <v>37</v>
      </c>
      <c r="D21" s="42">
        <v>0</v>
      </c>
      <c r="E21" s="43"/>
      <c r="F21" s="38"/>
      <c r="G21" s="38"/>
      <c r="H21" s="38"/>
      <c r="I21" s="38"/>
      <c r="J21" s="38"/>
      <c r="K21" s="4">
        <f t="shared" si="0"/>
        <v>0</v>
      </c>
      <c r="L21" s="103"/>
      <c r="M21" s="4">
        <f t="shared" si="1"/>
        <v>0</v>
      </c>
    </row>
    <row r="22" spans="1:14" x14ac:dyDescent="0.25">
      <c r="A22" s="466"/>
      <c r="B22" s="274" t="s">
        <v>4</v>
      </c>
      <c r="C22" s="41" t="s">
        <v>28</v>
      </c>
      <c r="D22" s="42">
        <v>21175636</v>
      </c>
      <c r="E22" s="43"/>
      <c r="F22" s="38"/>
      <c r="G22" s="38"/>
      <c r="H22" s="38"/>
      <c r="I22" s="38"/>
      <c r="J22" s="38"/>
      <c r="K22" s="4">
        <f t="shared" si="0"/>
        <v>21175636</v>
      </c>
      <c r="L22" s="103">
        <v>21175636</v>
      </c>
      <c r="M22" s="4">
        <f t="shared" si="1"/>
        <v>0</v>
      </c>
    </row>
    <row r="23" spans="1:14" x14ac:dyDescent="0.25">
      <c r="A23" s="466"/>
      <c r="B23" s="272" t="s">
        <v>17</v>
      </c>
      <c r="C23" s="41" t="s">
        <v>25</v>
      </c>
      <c r="D23" s="42">
        <v>0</v>
      </c>
      <c r="E23" s="43"/>
      <c r="F23" s="38"/>
      <c r="G23" s="38"/>
      <c r="H23" s="38"/>
      <c r="I23" s="38"/>
      <c r="J23" s="38"/>
      <c r="K23" s="4">
        <f t="shared" si="0"/>
        <v>0</v>
      </c>
      <c r="L23" s="103"/>
      <c r="M23" s="4">
        <f t="shared" si="1"/>
        <v>0</v>
      </c>
    </row>
    <row r="24" spans="1:14" x14ac:dyDescent="0.25">
      <c r="A24" s="466"/>
      <c r="B24" s="235" t="s">
        <v>17</v>
      </c>
      <c r="C24" s="41" t="s">
        <v>41</v>
      </c>
      <c r="D24" s="42">
        <v>0</v>
      </c>
      <c r="E24" s="43">
        <v>700</v>
      </c>
      <c r="F24" s="38"/>
      <c r="G24" s="38"/>
      <c r="H24" s="38"/>
      <c r="I24" s="38"/>
      <c r="J24" s="38"/>
      <c r="K24" s="4">
        <f t="shared" si="0"/>
        <v>700</v>
      </c>
      <c r="L24" s="103">
        <v>700</v>
      </c>
      <c r="M24" s="120">
        <f t="shared" si="1"/>
        <v>0</v>
      </c>
    </row>
    <row r="25" spans="1:14" x14ac:dyDescent="0.25">
      <c r="A25" s="467"/>
      <c r="B25" s="274" t="s">
        <v>17</v>
      </c>
      <c r="C25" s="41" t="s">
        <v>40</v>
      </c>
      <c r="D25" s="42"/>
      <c r="E25" s="43"/>
      <c r="F25" s="38"/>
      <c r="G25" s="38"/>
      <c r="H25" s="38"/>
      <c r="I25" s="38"/>
      <c r="J25" s="38"/>
      <c r="K25" s="4">
        <f t="shared" si="0"/>
        <v>0</v>
      </c>
      <c r="L25" s="103">
        <v>0</v>
      </c>
      <c r="M25" s="4">
        <f t="shared" si="1"/>
        <v>0</v>
      </c>
    </row>
    <row r="26" spans="1:14" ht="21" customHeight="1" x14ac:dyDescent="0.25">
      <c r="A26" s="372" t="s">
        <v>132</v>
      </c>
      <c r="B26" s="272" t="s">
        <v>4</v>
      </c>
      <c r="C26" s="126" t="s">
        <v>25</v>
      </c>
      <c r="D26" s="42">
        <f>2087863</f>
        <v>2087863</v>
      </c>
      <c r="E26" s="43"/>
      <c r="F26" s="38"/>
      <c r="G26" s="38"/>
      <c r="H26" s="38"/>
      <c r="I26" s="38"/>
      <c r="J26" s="38"/>
      <c r="K26" s="4">
        <f t="shared" si="0"/>
        <v>2087863</v>
      </c>
      <c r="L26" s="103"/>
      <c r="M26" s="4">
        <f t="shared" si="1"/>
        <v>2087863</v>
      </c>
    </row>
    <row r="27" spans="1:14" ht="21" customHeight="1" x14ac:dyDescent="0.25">
      <c r="A27" s="373"/>
      <c r="B27" s="274" t="s">
        <v>4</v>
      </c>
      <c r="C27" s="126" t="s">
        <v>37</v>
      </c>
      <c r="D27" s="42">
        <v>2008000</v>
      </c>
      <c r="E27" s="43"/>
      <c r="F27" s="38"/>
      <c r="G27" s="38"/>
      <c r="H27" s="38"/>
      <c r="I27" s="38"/>
      <c r="J27" s="38"/>
      <c r="K27" s="4">
        <f t="shared" si="0"/>
        <v>2008000</v>
      </c>
      <c r="L27" s="103"/>
      <c r="M27" s="4">
        <f t="shared" si="1"/>
        <v>2008000</v>
      </c>
    </row>
    <row r="28" spans="1:14" ht="21" customHeight="1" x14ac:dyDescent="0.25">
      <c r="A28" s="373"/>
      <c r="B28" s="274" t="s">
        <v>4</v>
      </c>
      <c r="C28" s="126" t="s">
        <v>28</v>
      </c>
      <c r="D28" s="42">
        <v>56694205</v>
      </c>
      <c r="E28" s="43"/>
      <c r="F28" s="38"/>
      <c r="G28" s="38"/>
      <c r="H28" s="38"/>
      <c r="I28" s="38"/>
      <c r="J28" s="38"/>
      <c r="K28" s="4">
        <f t="shared" si="0"/>
        <v>56694205</v>
      </c>
      <c r="L28" s="103">
        <v>56694205</v>
      </c>
      <c r="M28" s="4">
        <f t="shared" si="1"/>
        <v>0</v>
      </c>
    </row>
    <row r="29" spans="1:14" ht="21" customHeight="1" x14ac:dyDescent="0.25">
      <c r="A29" s="374"/>
      <c r="B29" s="252" t="s">
        <v>128</v>
      </c>
      <c r="C29" s="126" t="s">
        <v>41</v>
      </c>
      <c r="D29" s="42">
        <v>0</v>
      </c>
      <c r="E29" s="43">
        <f>1681-1681</f>
        <v>0</v>
      </c>
      <c r="F29" s="38"/>
      <c r="G29" s="38"/>
      <c r="H29" s="38"/>
      <c r="I29" s="38"/>
      <c r="J29" s="38"/>
      <c r="K29" s="4">
        <f t="shared" si="0"/>
        <v>0</v>
      </c>
      <c r="L29" s="103">
        <v>0</v>
      </c>
      <c r="M29" s="120">
        <f t="shared" si="1"/>
        <v>0</v>
      </c>
      <c r="N29" s="166"/>
    </row>
    <row r="30" spans="1:14" x14ac:dyDescent="0.25">
      <c r="A30" s="142" t="s">
        <v>29</v>
      </c>
      <c r="B30" s="97" t="s">
        <v>4</v>
      </c>
      <c r="C30" s="41" t="s">
        <v>25</v>
      </c>
      <c r="D30" s="51">
        <v>272909619</v>
      </c>
      <c r="E30" s="43"/>
      <c r="F30" s="38"/>
      <c r="G30" s="38">
        <v>2306000</v>
      </c>
      <c r="H30" s="38">
        <v>4987433</v>
      </c>
      <c r="I30" s="38"/>
      <c r="J30" s="38"/>
      <c r="K30" s="4">
        <f t="shared" si="0"/>
        <v>280203052</v>
      </c>
      <c r="L30" s="103">
        <v>107602903</v>
      </c>
      <c r="M30" s="4">
        <f t="shared" si="1"/>
        <v>172600149</v>
      </c>
    </row>
    <row r="31" spans="1:14" x14ac:dyDescent="0.25">
      <c r="A31" s="142" t="s">
        <v>87</v>
      </c>
      <c r="B31" s="97" t="s">
        <v>4</v>
      </c>
      <c r="C31" s="41" t="s">
        <v>25</v>
      </c>
      <c r="D31" s="51">
        <v>1790995</v>
      </c>
      <c r="E31" s="43"/>
      <c r="F31" s="38"/>
      <c r="G31" s="38"/>
      <c r="H31" s="38"/>
      <c r="I31" s="38">
        <v>53536</v>
      </c>
      <c r="J31" s="38"/>
      <c r="K31" s="4">
        <f t="shared" si="0"/>
        <v>1844531</v>
      </c>
      <c r="L31" s="103">
        <v>424295</v>
      </c>
      <c r="M31" s="4">
        <f t="shared" si="1"/>
        <v>1420236</v>
      </c>
    </row>
    <row r="32" spans="1:14" x14ac:dyDescent="0.25">
      <c r="A32" s="143" t="s">
        <v>42</v>
      </c>
      <c r="B32" s="97" t="s">
        <v>4</v>
      </c>
      <c r="C32" s="41" t="s">
        <v>25</v>
      </c>
      <c r="D32" s="42">
        <v>46433802</v>
      </c>
      <c r="E32" s="43"/>
      <c r="F32" s="38">
        <v>18378073</v>
      </c>
      <c r="G32" s="38"/>
      <c r="H32" s="38"/>
      <c r="I32" s="38"/>
      <c r="J32" s="38"/>
      <c r="K32" s="4">
        <f t="shared" si="0"/>
        <v>64811875</v>
      </c>
      <c r="L32" s="103">
        <v>19850018</v>
      </c>
      <c r="M32" s="4">
        <f t="shared" si="1"/>
        <v>44961857</v>
      </c>
    </row>
    <row r="33" spans="1:13" ht="34.5" customHeight="1" thickBot="1" x14ac:dyDescent="0.3">
      <c r="A33" s="521" t="s">
        <v>85</v>
      </c>
      <c r="B33" s="522"/>
      <c r="C33" s="523"/>
      <c r="D33" s="267">
        <f t="shared" ref="D33:L33" si="2">SUM(D6:D32)</f>
        <v>479955781</v>
      </c>
      <c r="E33" s="267">
        <f t="shared" si="2"/>
        <v>0</v>
      </c>
      <c r="F33" s="267">
        <f t="shared" si="2"/>
        <v>18378073</v>
      </c>
      <c r="G33" s="267">
        <f t="shared" si="2"/>
        <v>2306000</v>
      </c>
      <c r="H33" s="267">
        <f t="shared" si="2"/>
        <v>4987433</v>
      </c>
      <c r="I33" s="267">
        <f t="shared" si="2"/>
        <v>53536</v>
      </c>
      <c r="J33" s="267">
        <f t="shared" si="2"/>
        <v>3000</v>
      </c>
      <c r="K33" s="271">
        <f t="shared" si="2"/>
        <v>505683823</v>
      </c>
      <c r="L33" s="268">
        <f t="shared" si="2"/>
        <v>232292535</v>
      </c>
      <c r="M33" s="267">
        <f t="shared" si="1"/>
        <v>273391288</v>
      </c>
    </row>
    <row r="34" spans="1:13" ht="12.75" customHeight="1" thickTop="1" x14ac:dyDescent="0.25">
      <c r="A34" s="511" t="s">
        <v>18</v>
      </c>
      <c r="B34" s="273" t="s">
        <v>1</v>
      </c>
      <c r="C34" s="254" t="s">
        <v>22</v>
      </c>
      <c r="D34" s="269">
        <v>0</v>
      </c>
      <c r="E34" s="255"/>
      <c r="F34" s="216"/>
      <c r="G34" s="216"/>
      <c r="H34" s="216"/>
      <c r="I34" s="216"/>
      <c r="J34" s="216"/>
      <c r="K34" s="260">
        <f t="shared" ref="K34:K42" si="3">SUM(D34:J34)</f>
        <v>0</v>
      </c>
      <c r="L34" s="218">
        <v>0</v>
      </c>
      <c r="M34" s="220">
        <f t="shared" si="1"/>
        <v>0</v>
      </c>
    </row>
    <row r="35" spans="1:13" ht="12.75" customHeight="1" x14ac:dyDescent="0.25">
      <c r="A35" s="512"/>
      <c r="B35" s="235" t="s">
        <v>1</v>
      </c>
      <c r="C35" s="41" t="s">
        <v>184</v>
      </c>
      <c r="D35" s="44">
        <v>1300000</v>
      </c>
      <c r="E35" s="43"/>
      <c r="F35" s="38"/>
      <c r="G35" s="38"/>
      <c r="H35" s="38"/>
      <c r="I35" s="38"/>
      <c r="J35" s="38"/>
      <c r="K35" s="4">
        <f t="shared" si="3"/>
        <v>1300000</v>
      </c>
      <c r="L35" s="105">
        <v>390000</v>
      </c>
      <c r="M35" s="221">
        <f t="shared" si="1"/>
        <v>910000</v>
      </c>
    </row>
    <row r="36" spans="1:13" x14ac:dyDescent="0.25">
      <c r="A36" s="512"/>
      <c r="B36" s="235" t="s">
        <v>1</v>
      </c>
      <c r="C36" s="41" t="s">
        <v>89</v>
      </c>
      <c r="D36" s="38">
        <v>0</v>
      </c>
      <c r="E36" s="40"/>
      <c r="F36" s="38"/>
      <c r="G36" s="38"/>
      <c r="H36" s="38"/>
      <c r="I36" s="38"/>
      <c r="J36" s="38"/>
      <c r="K36" s="4">
        <f t="shared" si="3"/>
        <v>0</v>
      </c>
      <c r="L36" s="105">
        <v>0</v>
      </c>
      <c r="M36" s="221">
        <f t="shared" si="1"/>
        <v>0</v>
      </c>
    </row>
    <row r="37" spans="1:13" x14ac:dyDescent="0.25">
      <c r="A37" s="512"/>
      <c r="B37" s="235" t="s">
        <v>1</v>
      </c>
      <c r="C37" s="41" t="s">
        <v>10</v>
      </c>
      <c r="D37" s="38">
        <v>1000000</v>
      </c>
      <c r="E37" s="40"/>
      <c r="F37" s="38"/>
      <c r="G37" s="38"/>
      <c r="H37" s="38"/>
      <c r="I37" s="38"/>
      <c r="J37" s="38"/>
      <c r="K37" s="4">
        <f t="shared" si="3"/>
        <v>1000000</v>
      </c>
      <c r="L37" s="105">
        <v>21750</v>
      </c>
      <c r="M37" s="221">
        <f t="shared" si="1"/>
        <v>978250</v>
      </c>
    </row>
    <row r="38" spans="1:13" x14ac:dyDescent="0.25">
      <c r="A38" s="512"/>
      <c r="B38" s="235" t="s">
        <v>1</v>
      </c>
      <c r="C38" s="39" t="s">
        <v>2</v>
      </c>
      <c r="D38" s="38">
        <v>13760102</v>
      </c>
      <c r="E38" s="40">
        <v>1023622</v>
      </c>
      <c r="F38" s="38"/>
      <c r="G38" s="38"/>
      <c r="H38" s="38"/>
      <c r="I38" s="38"/>
      <c r="J38" s="38">
        <v>3000</v>
      </c>
      <c r="K38" s="4">
        <f t="shared" si="3"/>
        <v>14786724</v>
      </c>
      <c r="L38" s="105">
        <v>3452710</v>
      </c>
      <c r="M38" s="221">
        <f t="shared" si="1"/>
        <v>11334014</v>
      </c>
    </row>
    <row r="39" spans="1:13" x14ac:dyDescent="0.25">
      <c r="A39" s="512"/>
      <c r="B39" s="235" t="s">
        <v>1</v>
      </c>
      <c r="C39" s="39" t="s">
        <v>117</v>
      </c>
      <c r="D39" s="38">
        <v>78740</v>
      </c>
      <c r="E39" s="40"/>
      <c r="F39" s="38"/>
      <c r="G39" s="38"/>
      <c r="H39" s="38"/>
      <c r="I39" s="38"/>
      <c r="J39" s="38"/>
      <c r="K39" s="4">
        <f t="shared" si="3"/>
        <v>78740</v>
      </c>
      <c r="L39" s="105">
        <v>24420</v>
      </c>
      <c r="M39" s="221">
        <f t="shared" si="1"/>
        <v>54320</v>
      </c>
    </row>
    <row r="40" spans="1:13" x14ac:dyDescent="0.25">
      <c r="A40" s="512"/>
      <c r="B40" s="235" t="s">
        <v>1</v>
      </c>
      <c r="C40" s="41" t="s">
        <v>11</v>
      </c>
      <c r="D40" s="38">
        <v>2261068</v>
      </c>
      <c r="E40" s="40">
        <v>276378</v>
      </c>
      <c r="F40" s="38"/>
      <c r="G40" s="38"/>
      <c r="H40" s="38"/>
      <c r="I40" s="38"/>
      <c r="J40" s="38"/>
      <c r="K40" s="4">
        <f t="shared" si="3"/>
        <v>2537446</v>
      </c>
      <c r="L40" s="105">
        <v>19233</v>
      </c>
      <c r="M40" s="221">
        <f t="shared" si="1"/>
        <v>2518213</v>
      </c>
    </row>
    <row r="41" spans="1:13" x14ac:dyDescent="0.25">
      <c r="A41" s="512"/>
      <c r="B41" s="235" t="s">
        <v>1</v>
      </c>
      <c r="C41" s="41" t="s">
        <v>91</v>
      </c>
      <c r="D41" s="38">
        <v>11000</v>
      </c>
      <c r="E41" s="40"/>
      <c r="F41" s="38"/>
      <c r="G41" s="38"/>
      <c r="H41" s="38"/>
      <c r="I41" s="38"/>
      <c r="J41" s="38"/>
      <c r="K41" s="4">
        <f t="shared" si="3"/>
        <v>11000</v>
      </c>
      <c r="L41" s="105">
        <v>11000</v>
      </c>
      <c r="M41" s="221">
        <f t="shared" si="1"/>
        <v>0</v>
      </c>
    </row>
    <row r="42" spans="1:13" x14ac:dyDescent="0.25">
      <c r="A42" s="512"/>
      <c r="B42" s="235" t="s">
        <v>1</v>
      </c>
      <c r="C42" s="41" t="s">
        <v>12</v>
      </c>
      <c r="D42" s="38">
        <v>100000</v>
      </c>
      <c r="E42" s="40"/>
      <c r="F42" s="38"/>
      <c r="G42" s="38"/>
      <c r="H42" s="38"/>
      <c r="I42" s="38"/>
      <c r="J42" s="38"/>
      <c r="K42" s="4">
        <f t="shared" si="3"/>
        <v>100000</v>
      </c>
      <c r="L42" s="105">
        <v>1957</v>
      </c>
      <c r="M42" s="248">
        <f t="shared" si="1"/>
        <v>98043</v>
      </c>
    </row>
    <row r="43" spans="1:13" s="166" customFormat="1" x14ac:dyDescent="0.25">
      <c r="A43" s="512"/>
      <c r="B43" s="279" t="s">
        <v>1</v>
      </c>
      <c r="C43" s="208" t="s">
        <v>95</v>
      </c>
      <c r="D43" s="209">
        <f>SUM(D34:D42)</f>
        <v>18510910</v>
      </c>
      <c r="E43" s="209">
        <f t="shared" ref="E43:L43" si="4">SUM(E34:E42)</f>
        <v>1300000</v>
      </c>
      <c r="F43" s="209">
        <f t="shared" si="4"/>
        <v>0</v>
      </c>
      <c r="G43" s="209">
        <f t="shared" si="4"/>
        <v>0</v>
      </c>
      <c r="H43" s="209"/>
      <c r="I43" s="209">
        <f t="shared" si="4"/>
        <v>0</v>
      </c>
      <c r="J43" s="209">
        <f t="shared" si="4"/>
        <v>3000</v>
      </c>
      <c r="K43" s="209">
        <f t="shared" si="4"/>
        <v>19813910</v>
      </c>
      <c r="L43" s="209">
        <f t="shared" si="4"/>
        <v>3921070</v>
      </c>
      <c r="M43" s="209">
        <f t="shared" si="1"/>
        <v>15892840</v>
      </c>
    </row>
    <row r="44" spans="1:13" x14ac:dyDescent="0.25">
      <c r="A44" s="512"/>
      <c r="B44" s="272" t="s">
        <v>4</v>
      </c>
      <c r="C44" s="41" t="s">
        <v>23</v>
      </c>
      <c r="D44" s="38">
        <v>3810000</v>
      </c>
      <c r="E44" s="40"/>
      <c r="F44" s="38"/>
      <c r="G44" s="38"/>
      <c r="H44" s="38"/>
      <c r="I44" s="38"/>
      <c r="J44" s="38"/>
      <c r="K44" s="4">
        <f>SUM(D44:J44)</f>
        <v>3810000</v>
      </c>
      <c r="L44" s="133">
        <v>0</v>
      </c>
      <c r="M44" s="248">
        <f t="shared" si="1"/>
        <v>3810000</v>
      </c>
    </row>
    <row r="45" spans="1:13" x14ac:dyDescent="0.25">
      <c r="A45" s="512"/>
      <c r="B45" s="272" t="s">
        <v>4</v>
      </c>
      <c r="C45" s="41" t="s">
        <v>5</v>
      </c>
      <c r="D45" s="42">
        <v>0</v>
      </c>
      <c r="E45" s="45"/>
      <c r="F45" s="38"/>
      <c r="G45" s="38"/>
      <c r="H45" s="38"/>
      <c r="I45" s="38"/>
      <c r="J45" s="38"/>
      <c r="K45" s="4">
        <f>SUM(D45:J45)</f>
        <v>0</v>
      </c>
      <c r="L45" s="105">
        <v>0</v>
      </c>
      <c r="M45" s="221">
        <f t="shared" si="1"/>
        <v>0</v>
      </c>
    </row>
    <row r="46" spans="1:13" x14ac:dyDescent="0.25">
      <c r="A46" s="512"/>
      <c r="B46" s="280" t="s">
        <v>4</v>
      </c>
      <c r="C46" s="208" t="s">
        <v>96</v>
      </c>
      <c r="D46" s="237">
        <f>SUM(D44:D45)</f>
        <v>3810000</v>
      </c>
      <c r="E46" s="237">
        <f t="shared" ref="E46:L46" si="5">SUM(E44:E45)</f>
        <v>0</v>
      </c>
      <c r="F46" s="237">
        <f t="shared" si="5"/>
        <v>0</v>
      </c>
      <c r="G46" s="237">
        <f t="shared" si="5"/>
        <v>0</v>
      </c>
      <c r="H46" s="237"/>
      <c r="I46" s="237">
        <f t="shared" si="5"/>
        <v>0</v>
      </c>
      <c r="J46" s="237">
        <f t="shared" si="5"/>
        <v>0</v>
      </c>
      <c r="K46" s="237">
        <f t="shared" si="5"/>
        <v>3810000</v>
      </c>
      <c r="L46" s="237">
        <f t="shared" si="5"/>
        <v>0</v>
      </c>
      <c r="M46" s="237">
        <f t="shared" si="1"/>
        <v>3810000</v>
      </c>
    </row>
    <row r="47" spans="1:13" ht="13.8" thickBot="1" x14ac:dyDescent="0.3">
      <c r="A47" s="512"/>
      <c r="B47" s="280" t="s">
        <v>4</v>
      </c>
      <c r="C47" s="290" t="s">
        <v>3</v>
      </c>
      <c r="D47" s="291">
        <v>323602416</v>
      </c>
      <c r="E47" s="292"/>
      <c r="F47" s="291">
        <v>18378073</v>
      </c>
      <c r="G47" s="291">
        <v>2306000</v>
      </c>
      <c r="H47" s="291">
        <v>4987433</v>
      </c>
      <c r="I47" s="291">
        <v>53536</v>
      </c>
      <c r="J47" s="291"/>
      <c r="K47" s="291">
        <f>SUM(D47:J47)</f>
        <v>349327458</v>
      </c>
      <c r="L47" s="293">
        <v>130345216</v>
      </c>
      <c r="M47" s="294">
        <f t="shared" si="1"/>
        <v>218982242</v>
      </c>
    </row>
    <row r="48" spans="1:13" ht="13.8" thickBot="1" x14ac:dyDescent="0.3">
      <c r="A48" s="513"/>
      <c r="B48" s="298" t="s">
        <v>128</v>
      </c>
      <c r="C48" s="299" t="s">
        <v>12</v>
      </c>
      <c r="D48" s="300">
        <v>0</v>
      </c>
      <c r="E48" s="301"/>
      <c r="F48" s="300"/>
      <c r="G48" s="300"/>
      <c r="H48" s="300"/>
      <c r="I48" s="300"/>
      <c r="J48" s="300"/>
      <c r="K48" s="300">
        <f t="shared" ref="K48:K60" si="6">SUM(D48:J48)</f>
        <v>0</v>
      </c>
      <c r="L48" s="302">
        <v>0</v>
      </c>
      <c r="M48" s="303">
        <f t="shared" si="1"/>
        <v>0</v>
      </c>
    </row>
    <row r="49" spans="1:13" ht="13.8" thickTop="1" x14ac:dyDescent="0.25">
      <c r="A49" s="514" t="s">
        <v>24</v>
      </c>
      <c r="B49" s="310" t="s">
        <v>4</v>
      </c>
      <c r="C49" s="295" t="s">
        <v>23</v>
      </c>
      <c r="D49" s="259">
        <f>6973016</f>
        <v>6973016</v>
      </c>
      <c r="E49" s="296"/>
      <c r="F49" s="259"/>
      <c r="G49" s="259"/>
      <c r="H49" s="259"/>
      <c r="I49" s="259"/>
      <c r="J49" s="296"/>
      <c r="K49" s="260">
        <f t="shared" si="6"/>
        <v>6973016</v>
      </c>
      <c r="L49" s="297">
        <v>0</v>
      </c>
      <c r="M49" s="262">
        <f t="shared" si="1"/>
        <v>6973016</v>
      </c>
    </row>
    <row r="50" spans="1:13" ht="13.8" thickBot="1" x14ac:dyDescent="0.3">
      <c r="A50" s="515"/>
      <c r="B50" s="249" t="s">
        <v>4</v>
      </c>
      <c r="C50" s="265" t="s">
        <v>90</v>
      </c>
      <c r="D50" s="228">
        <v>2500000</v>
      </c>
      <c r="E50" s="264"/>
      <c r="F50" s="228"/>
      <c r="G50" s="228"/>
      <c r="H50" s="228"/>
      <c r="I50" s="228"/>
      <c r="J50" s="264"/>
      <c r="K50" s="230">
        <f t="shared" si="6"/>
        <v>2500000</v>
      </c>
      <c r="L50" s="266">
        <v>0</v>
      </c>
      <c r="M50" s="232">
        <f t="shared" si="1"/>
        <v>2500000</v>
      </c>
    </row>
    <row r="51" spans="1:13" ht="13.8" thickTop="1" x14ac:dyDescent="0.25">
      <c r="A51" s="516" t="s">
        <v>30</v>
      </c>
      <c r="B51" s="240" t="s">
        <v>4</v>
      </c>
      <c r="C51" s="254" t="s">
        <v>23</v>
      </c>
      <c r="D51" s="216">
        <v>8666500</v>
      </c>
      <c r="E51" s="217">
        <v>-1300000</v>
      </c>
      <c r="F51" s="216"/>
      <c r="G51" s="216"/>
      <c r="H51" s="216"/>
      <c r="I51" s="216"/>
      <c r="J51" s="216"/>
      <c r="K51" s="260">
        <f t="shared" si="6"/>
        <v>7366500</v>
      </c>
      <c r="L51" s="218">
        <v>0</v>
      </c>
      <c r="M51" s="220">
        <f t="shared" si="1"/>
        <v>7366500</v>
      </c>
    </row>
    <row r="52" spans="1:13" ht="13.8" thickBot="1" x14ac:dyDescent="0.3">
      <c r="A52" s="517"/>
      <c r="B52" s="249" t="s">
        <v>4</v>
      </c>
      <c r="C52" s="263" t="s">
        <v>5</v>
      </c>
      <c r="D52" s="228">
        <v>50000</v>
      </c>
      <c r="E52" s="264"/>
      <c r="F52" s="228"/>
      <c r="G52" s="228"/>
      <c r="H52" s="228"/>
      <c r="I52" s="228"/>
      <c r="J52" s="228"/>
      <c r="K52" s="230">
        <f t="shared" si="6"/>
        <v>50000</v>
      </c>
      <c r="L52" s="231">
        <v>50000</v>
      </c>
      <c r="M52" s="232">
        <f t="shared" si="1"/>
        <v>0</v>
      </c>
    </row>
    <row r="53" spans="1:13" ht="13.8" thickTop="1" x14ac:dyDescent="0.25">
      <c r="A53" s="530" t="s">
        <v>138</v>
      </c>
      <c r="B53" s="253" t="s">
        <v>6</v>
      </c>
      <c r="C53" s="256" t="s">
        <v>23</v>
      </c>
      <c r="D53" s="257">
        <v>0</v>
      </c>
      <c r="E53" s="258"/>
      <c r="F53" s="259"/>
      <c r="G53" s="259"/>
      <c r="H53" s="259"/>
      <c r="I53" s="259"/>
      <c r="J53" s="259"/>
      <c r="K53" s="260">
        <f t="shared" si="6"/>
        <v>0</v>
      </c>
      <c r="L53" s="261">
        <v>0</v>
      </c>
      <c r="M53" s="262">
        <f t="shared" si="1"/>
        <v>0</v>
      </c>
    </row>
    <row r="54" spans="1:13" ht="13.8" thickBot="1" x14ac:dyDescent="0.3">
      <c r="A54" s="531"/>
      <c r="B54" s="235" t="s">
        <v>6</v>
      </c>
      <c r="C54" s="227" t="s">
        <v>5</v>
      </c>
      <c r="D54" s="228">
        <v>21708284</v>
      </c>
      <c r="E54" s="229"/>
      <c r="F54" s="228"/>
      <c r="G54" s="228"/>
      <c r="H54" s="228"/>
      <c r="I54" s="228"/>
      <c r="J54" s="228"/>
      <c r="K54" s="230">
        <f t="shared" si="6"/>
        <v>21708284</v>
      </c>
      <c r="L54" s="231">
        <v>11088793</v>
      </c>
      <c r="M54" s="232">
        <f t="shared" si="1"/>
        <v>10619491</v>
      </c>
    </row>
    <row r="55" spans="1:13" ht="13.5" customHeight="1" thickTop="1" x14ac:dyDescent="0.25">
      <c r="A55" s="518" t="s">
        <v>48</v>
      </c>
      <c r="B55" s="234" t="s">
        <v>8</v>
      </c>
      <c r="C55" s="287" t="s">
        <v>7</v>
      </c>
      <c r="D55" s="244">
        <v>0</v>
      </c>
      <c r="E55" s="243"/>
      <c r="F55" s="244"/>
      <c r="G55" s="244"/>
      <c r="H55" s="244"/>
      <c r="I55" s="244"/>
      <c r="J55" s="244"/>
      <c r="K55" s="288">
        <f t="shared" si="6"/>
        <v>0</v>
      </c>
      <c r="L55" s="245">
        <v>0</v>
      </c>
      <c r="M55" s="246">
        <f t="shared" si="1"/>
        <v>0</v>
      </c>
    </row>
    <row r="56" spans="1:13" x14ac:dyDescent="0.25">
      <c r="A56" s="519"/>
      <c r="B56" s="233" t="s">
        <v>8</v>
      </c>
      <c r="C56" s="212" t="s">
        <v>9</v>
      </c>
      <c r="D56" s="209">
        <v>0</v>
      </c>
      <c r="E56" s="238"/>
      <c r="F56" s="209"/>
      <c r="G56" s="209"/>
      <c r="H56" s="209"/>
      <c r="I56" s="209"/>
      <c r="J56" s="209"/>
      <c r="K56" s="209">
        <f t="shared" si="6"/>
        <v>0</v>
      </c>
      <c r="L56" s="211">
        <v>0</v>
      </c>
      <c r="M56" s="222">
        <f t="shared" si="1"/>
        <v>0</v>
      </c>
    </row>
    <row r="57" spans="1:13" x14ac:dyDescent="0.25">
      <c r="A57" s="519"/>
      <c r="B57" s="233" t="s">
        <v>8</v>
      </c>
      <c r="C57" s="39" t="s">
        <v>10</v>
      </c>
      <c r="D57" s="38">
        <v>0</v>
      </c>
      <c r="E57" s="40"/>
      <c r="F57" s="38"/>
      <c r="G57" s="38"/>
      <c r="H57" s="38"/>
      <c r="I57" s="38"/>
      <c r="J57" s="38"/>
      <c r="K57" s="4">
        <f t="shared" si="6"/>
        <v>0</v>
      </c>
      <c r="L57" s="105">
        <v>0</v>
      </c>
      <c r="M57" s="221">
        <f t="shared" si="1"/>
        <v>0</v>
      </c>
    </row>
    <row r="58" spans="1:13" x14ac:dyDescent="0.25">
      <c r="A58" s="519"/>
      <c r="B58" s="233" t="s">
        <v>8</v>
      </c>
      <c r="C58" s="39" t="s">
        <v>2</v>
      </c>
      <c r="D58" s="38">
        <v>99213</v>
      </c>
      <c r="E58" s="43">
        <v>-5000</v>
      </c>
      <c r="F58" s="38"/>
      <c r="G58" s="38"/>
      <c r="H58" s="38"/>
      <c r="I58" s="38"/>
      <c r="J58" s="38"/>
      <c r="K58" s="4">
        <f t="shared" si="6"/>
        <v>94213</v>
      </c>
      <c r="L58" s="105">
        <v>215</v>
      </c>
      <c r="M58" s="221">
        <f t="shared" si="1"/>
        <v>93998</v>
      </c>
    </row>
    <row r="59" spans="1:13" x14ac:dyDescent="0.25">
      <c r="A59" s="519"/>
      <c r="B59" s="233" t="s">
        <v>8</v>
      </c>
      <c r="C59" s="39" t="s">
        <v>11</v>
      </c>
      <c r="D59" s="38">
        <v>0</v>
      </c>
      <c r="E59" s="40"/>
      <c r="F59" s="38"/>
      <c r="G59" s="38"/>
      <c r="H59" s="38"/>
      <c r="I59" s="38"/>
      <c r="J59" s="38"/>
      <c r="K59" s="4">
        <f t="shared" si="6"/>
        <v>0</v>
      </c>
      <c r="L59" s="105">
        <v>0</v>
      </c>
      <c r="M59" s="221">
        <f t="shared" si="1"/>
        <v>0</v>
      </c>
    </row>
    <row r="60" spans="1:13" x14ac:dyDescent="0.25">
      <c r="A60" s="519"/>
      <c r="B60" s="233" t="s">
        <v>8</v>
      </c>
      <c r="C60" s="39" t="s">
        <v>12</v>
      </c>
      <c r="D60" s="38">
        <v>0</v>
      </c>
      <c r="E60" s="43">
        <v>5000</v>
      </c>
      <c r="F60" s="38"/>
      <c r="G60" s="38"/>
      <c r="H60" s="38"/>
      <c r="I60" s="38"/>
      <c r="J60" s="38"/>
      <c r="K60" s="4">
        <f t="shared" si="6"/>
        <v>5000</v>
      </c>
      <c r="L60" s="105">
        <v>5000</v>
      </c>
      <c r="M60" s="221">
        <f t="shared" si="1"/>
        <v>0</v>
      </c>
    </row>
    <row r="61" spans="1:13" x14ac:dyDescent="0.25">
      <c r="A61" s="519"/>
      <c r="B61" s="233" t="s">
        <v>8</v>
      </c>
      <c r="C61" s="208" t="s">
        <v>95</v>
      </c>
      <c r="D61" s="209">
        <f>SUM(D57:D60)</f>
        <v>99213</v>
      </c>
      <c r="E61" s="209">
        <f t="shared" ref="E61:L61" si="7">SUM(E57:E60)</f>
        <v>0</v>
      </c>
      <c r="F61" s="209">
        <f t="shared" si="7"/>
        <v>0</v>
      </c>
      <c r="G61" s="209">
        <f t="shared" si="7"/>
        <v>0</v>
      </c>
      <c r="H61" s="209"/>
      <c r="I61" s="209">
        <f t="shared" si="7"/>
        <v>0</v>
      </c>
      <c r="J61" s="209">
        <f t="shared" si="7"/>
        <v>0</v>
      </c>
      <c r="K61" s="209">
        <f t="shared" si="7"/>
        <v>99213</v>
      </c>
      <c r="L61" s="209">
        <f t="shared" si="7"/>
        <v>5215</v>
      </c>
      <c r="M61" s="209">
        <f t="shared" si="1"/>
        <v>93998</v>
      </c>
    </row>
    <row r="62" spans="1:13" x14ac:dyDescent="0.25">
      <c r="A62" s="519"/>
      <c r="B62" s="233" t="s">
        <v>8</v>
      </c>
      <c r="C62" s="41" t="s">
        <v>31</v>
      </c>
      <c r="D62" s="38">
        <v>0</v>
      </c>
      <c r="E62" s="43"/>
      <c r="F62" s="38"/>
      <c r="G62" s="38"/>
      <c r="H62" s="38"/>
      <c r="I62" s="38"/>
      <c r="J62" s="38"/>
      <c r="K62" s="4">
        <f>SUM(D62:J62)</f>
        <v>0</v>
      </c>
      <c r="L62" s="105">
        <v>0</v>
      </c>
      <c r="M62" s="221">
        <f t="shared" si="1"/>
        <v>0</v>
      </c>
    </row>
    <row r="63" spans="1:13" x14ac:dyDescent="0.25">
      <c r="A63" s="519"/>
      <c r="B63" s="233" t="s">
        <v>8</v>
      </c>
      <c r="C63" s="41" t="s">
        <v>32</v>
      </c>
      <c r="D63" s="38">
        <v>0</v>
      </c>
      <c r="E63" s="43"/>
      <c r="F63" s="38"/>
      <c r="G63" s="38"/>
      <c r="H63" s="38"/>
      <c r="I63" s="38"/>
      <c r="J63" s="38"/>
      <c r="K63" s="4">
        <f>SUM(D63:J63)</f>
        <v>0</v>
      </c>
      <c r="L63" s="105">
        <v>0</v>
      </c>
      <c r="M63" s="221">
        <f t="shared" si="1"/>
        <v>0</v>
      </c>
    </row>
    <row r="64" spans="1:13" x14ac:dyDescent="0.25">
      <c r="A64" s="519"/>
      <c r="B64" s="233" t="s">
        <v>8</v>
      </c>
      <c r="C64" s="39" t="s">
        <v>13</v>
      </c>
      <c r="D64" s="38">
        <v>0</v>
      </c>
      <c r="E64" s="43"/>
      <c r="F64" s="38"/>
      <c r="G64" s="38"/>
      <c r="H64" s="38"/>
      <c r="I64" s="38"/>
      <c r="J64" s="38"/>
      <c r="K64" s="4">
        <f>SUM(D64:J64)</f>
        <v>0</v>
      </c>
      <c r="L64" s="105">
        <v>0</v>
      </c>
      <c r="M64" s="221">
        <f t="shared" si="1"/>
        <v>0</v>
      </c>
    </row>
    <row r="65" spans="1:13" x14ac:dyDescent="0.25">
      <c r="A65" s="519"/>
      <c r="B65" s="233" t="s">
        <v>8</v>
      </c>
      <c r="C65" s="39" t="s">
        <v>14</v>
      </c>
      <c r="D65" s="38">
        <v>0</v>
      </c>
      <c r="E65" s="43"/>
      <c r="F65" s="38"/>
      <c r="G65" s="38"/>
      <c r="H65" s="38"/>
      <c r="I65" s="38"/>
      <c r="J65" s="38"/>
      <c r="K65" s="4">
        <f>SUM(D65:J65)</f>
        <v>0</v>
      </c>
      <c r="L65" s="105">
        <v>0</v>
      </c>
      <c r="M65" s="221">
        <f t="shared" si="1"/>
        <v>0</v>
      </c>
    </row>
    <row r="66" spans="1:13" x14ac:dyDescent="0.25">
      <c r="A66" s="519"/>
      <c r="B66" s="233" t="s">
        <v>8</v>
      </c>
      <c r="C66" s="208" t="s">
        <v>97</v>
      </c>
      <c r="D66" s="209">
        <f>SUM(D62:D65)</f>
        <v>0</v>
      </c>
      <c r="E66" s="209">
        <f t="shared" ref="E66:L66" si="8">SUM(E62:E65)</f>
        <v>0</v>
      </c>
      <c r="F66" s="209">
        <f t="shared" si="8"/>
        <v>0</v>
      </c>
      <c r="G66" s="209">
        <f t="shared" si="8"/>
        <v>0</v>
      </c>
      <c r="H66" s="209"/>
      <c r="I66" s="209">
        <f t="shared" si="8"/>
        <v>0</v>
      </c>
      <c r="J66" s="209">
        <f t="shared" si="8"/>
        <v>0</v>
      </c>
      <c r="K66" s="209">
        <f t="shared" si="8"/>
        <v>0</v>
      </c>
      <c r="L66" s="209">
        <f t="shared" si="8"/>
        <v>0</v>
      </c>
      <c r="M66" s="209">
        <f t="shared" si="1"/>
        <v>0</v>
      </c>
    </row>
    <row r="67" spans="1:13" x14ac:dyDescent="0.25">
      <c r="A67" s="519"/>
      <c r="B67" s="233" t="s">
        <v>8</v>
      </c>
      <c r="C67" s="39" t="s">
        <v>15</v>
      </c>
      <c r="D67" s="38">
        <v>0</v>
      </c>
      <c r="E67" s="43"/>
      <c r="F67" s="38"/>
      <c r="G67" s="38"/>
      <c r="H67" s="38"/>
      <c r="I67" s="38"/>
      <c r="J67" s="38"/>
      <c r="K67" s="4">
        <f>SUM(D67:J67)</f>
        <v>0</v>
      </c>
      <c r="L67" s="105">
        <v>0</v>
      </c>
      <c r="M67" s="221">
        <f t="shared" si="1"/>
        <v>0</v>
      </c>
    </row>
    <row r="68" spans="1:13" x14ac:dyDescent="0.25">
      <c r="A68" s="519"/>
      <c r="B68" s="281" t="s">
        <v>8</v>
      </c>
      <c r="C68" s="282" t="s">
        <v>16</v>
      </c>
      <c r="D68" s="283">
        <v>0</v>
      </c>
      <c r="E68" s="284"/>
      <c r="F68" s="283"/>
      <c r="G68" s="283"/>
      <c r="H68" s="283"/>
      <c r="I68" s="283"/>
      <c r="J68" s="283"/>
      <c r="K68" s="270">
        <f>SUM(D68:J68)</f>
        <v>0</v>
      </c>
      <c r="L68" s="285">
        <v>0</v>
      </c>
      <c r="M68" s="286">
        <f t="shared" si="1"/>
        <v>0</v>
      </c>
    </row>
    <row r="69" spans="1:13" ht="13.8" thickBot="1" x14ac:dyDescent="0.3">
      <c r="A69" s="520"/>
      <c r="B69" s="233" t="s">
        <v>8</v>
      </c>
      <c r="C69" s="289" t="s">
        <v>98</v>
      </c>
      <c r="D69" s="225">
        <f>SUM(D67:D68)</f>
        <v>0</v>
      </c>
      <c r="E69" s="225">
        <f t="shared" ref="E69:L69" si="9">SUM(E67:E68)</f>
        <v>0</v>
      </c>
      <c r="F69" s="225">
        <f t="shared" si="9"/>
        <v>0</v>
      </c>
      <c r="G69" s="225">
        <f t="shared" si="9"/>
        <v>0</v>
      </c>
      <c r="H69" s="225"/>
      <c r="I69" s="225">
        <f t="shared" si="9"/>
        <v>0</v>
      </c>
      <c r="J69" s="225">
        <f t="shared" si="9"/>
        <v>0</v>
      </c>
      <c r="K69" s="225">
        <f t="shared" si="9"/>
        <v>0</v>
      </c>
      <c r="L69" s="225">
        <f t="shared" si="9"/>
        <v>0</v>
      </c>
      <c r="M69" s="225">
        <f t="shared" si="1"/>
        <v>0</v>
      </c>
    </row>
    <row r="70" spans="1:13" ht="12.75" customHeight="1" thickTop="1" thickBot="1" x14ac:dyDescent="0.3">
      <c r="A70" s="511" t="s">
        <v>49</v>
      </c>
      <c r="B70" s="219" t="s">
        <v>1</v>
      </c>
      <c r="C70" s="304" t="s">
        <v>2</v>
      </c>
      <c r="D70" s="304">
        <v>0</v>
      </c>
      <c r="E70" s="305"/>
      <c r="F70" s="306"/>
      <c r="G70" s="306"/>
      <c r="H70" s="306"/>
      <c r="I70" s="306"/>
      <c r="J70" s="306"/>
      <c r="K70" s="307">
        <f>SUM(D70:J70)</f>
        <v>0</v>
      </c>
      <c r="L70" s="308"/>
      <c r="M70" s="309">
        <f t="shared" si="1"/>
        <v>0</v>
      </c>
    </row>
    <row r="71" spans="1:13" ht="12.75" customHeight="1" thickTop="1" x14ac:dyDescent="0.25">
      <c r="A71" s="512"/>
      <c r="B71" s="214" t="s">
        <v>17</v>
      </c>
      <c r="C71" s="215" t="s">
        <v>7</v>
      </c>
      <c r="D71" s="216">
        <v>629824</v>
      </c>
      <c r="E71" s="217"/>
      <c r="F71" s="216"/>
      <c r="G71" s="216"/>
      <c r="H71" s="216"/>
      <c r="I71" s="216"/>
      <c r="J71" s="216"/>
      <c r="K71" s="260">
        <f>SUM(D71:J71)</f>
        <v>629824</v>
      </c>
      <c r="L71" s="218">
        <v>350000</v>
      </c>
      <c r="M71" s="220">
        <f t="shared" ref="M71:M113" si="10">K71-L71</f>
        <v>279824</v>
      </c>
    </row>
    <row r="72" spans="1:13" x14ac:dyDescent="0.25">
      <c r="A72" s="512"/>
      <c r="B72" s="213" t="s">
        <v>17</v>
      </c>
      <c r="C72" s="41" t="s">
        <v>88</v>
      </c>
      <c r="D72" s="38">
        <v>5867600</v>
      </c>
      <c r="E72" s="40"/>
      <c r="F72" s="38"/>
      <c r="G72" s="38"/>
      <c r="H72" s="38"/>
      <c r="I72" s="38"/>
      <c r="J72" s="38"/>
      <c r="K72" s="4">
        <f>SUM(D72:J72)</f>
        <v>5867600</v>
      </c>
      <c r="L72" s="105">
        <v>517000</v>
      </c>
      <c r="M72" s="221">
        <f t="shared" si="10"/>
        <v>5350600</v>
      </c>
    </row>
    <row r="73" spans="1:13" x14ac:dyDescent="0.25">
      <c r="A73" s="512"/>
      <c r="B73" s="213" t="s">
        <v>17</v>
      </c>
      <c r="C73" s="208" t="s">
        <v>94</v>
      </c>
      <c r="D73" s="209">
        <f>SUM(D71:D72)</f>
        <v>6497424</v>
      </c>
      <c r="E73" s="209">
        <f t="shared" ref="E73:L73" si="11">SUM(E71:E72)</f>
        <v>0</v>
      </c>
      <c r="F73" s="209">
        <f t="shared" si="11"/>
        <v>0</v>
      </c>
      <c r="G73" s="209">
        <f t="shared" si="11"/>
        <v>0</v>
      </c>
      <c r="H73" s="209"/>
      <c r="I73" s="209">
        <f t="shared" si="11"/>
        <v>0</v>
      </c>
      <c r="J73" s="209">
        <f t="shared" si="11"/>
        <v>0</v>
      </c>
      <c r="K73" s="209">
        <f t="shared" si="11"/>
        <v>6497424</v>
      </c>
      <c r="L73" s="209">
        <f t="shared" si="11"/>
        <v>867000</v>
      </c>
      <c r="M73" s="209">
        <f t="shared" si="10"/>
        <v>5630424</v>
      </c>
    </row>
    <row r="74" spans="1:13" x14ac:dyDescent="0.25">
      <c r="A74" s="512"/>
      <c r="B74" s="213" t="s">
        <v>17</v>
      </c>
      <c r="C74" s="212" t="s">
        <v>9</v>
      </c>
      <c r="D74" s="209">
        <v>136116</v>
      </c>
      <c r="E74" s="210"/>
      <c r="F74" s="209"/>
      <c r="G74" s="209"/>
      <c r="H74" s="209"/>
      <c r="I74" s="209"/>
      <c r="J74" s="209"/>
      <c r="K74" s="209">
        <f t="shared" ref="K74:K83" si="12">SUM(D74:J74)</f>
        <v>136116</v>
      </c>
      <c r="L74" s="211">
        <v>61250</v>
      </c>
      <c r="M74" s="222">
        <f t="shared" si="10"/>
        <v>74866</v>
      </c>
    </row>
    <row r="75" spans="1:13" x14ac:dyDescent="0.25">
      <c r="A75" s="512"/>
      <c r="B75" s="213" t="s">
        <v>17</v>
      </c>
      <c r="C75" s="41" t="s">
        <v>22</v>
      </c>
      <c r="D75" s="38">
        <v>230000</v>
      </c>
      <c r="E75" s="40"/>
      <c r="F75" s="38"/>
      <c r="G75" s="38"/>
      <c r="H75" s="38"/>
      <c r="I75" s="38"/>
      <c r="J75" s="38"/>
      <c r="K75" s="4">
        <f t="shared" si="12"/>
        <v>230000</v>
      </c>
      <c r="L75" s="105">
        <v>0</v>
      </c>
      <c r="M75" s="221">
        <f t="shared" si="10"/>
        <v>230000</v>
      </c>
    </row>
    <row r="76" spans="1:13" x14ac:dyDescent="0.25">
      <c r="A76" s="512"/>
      <c r="B76" s="213" t="s">
        <v>17</v>
      </c>
      <c r="C76" s="41" t="s">
        <v>33</v>
      </c>
      <c r="D76" s="38"/>
      <c r="E76" s="40"/>
      <c r="F76" s="38"/>
      <c r="G76" s="38"/>
      <c r="H76" s="38"/>
      <c r="I76" s="38"/>
      <c r="J76" s="38"/>
      <c r="K76" s="4">
        <f t="shared" si="12"/>
        <v>0</v>
      </c>
      <c r="L76" s="105">
        <v>0</v>
      </c>
      <c r="M76" s="221">
        <f t="shared" si="10"/>
        <v>0</v>
      </c>
    </row>
    <row r="77" spans="1:13" x14ac:dyDescent="0.25">
      <c r="A77" s="512"/>
      <c r="B77" s="213" t="s">
        <v>17</v>
      </c>
      <c r="C77" s="41" t="s">
        <v>34</v>
      </c>
      <c r="D77" s="38">
        <v>230000</v>
      </c>
      <c r="E77" s="40"/>
      <c r="F77" s="38"/>
      <c r="G77" s="38"/>
      <c r="H77" s="38"/>
      <c r="I77" s="38"/>
      <c r="J77" s="38"/>
      <c r="K77" s="4">
        <f t="shared" si="12"/>
        <v>230000</v>
      </c>
      <c r="L77" s="105">
        <v>0</v>
      </c>
      <c r="M77" s="221">
        <f t="shared" si="10"/>
        <v>230000</v>
      </c>
    </row>
    <row r="78" spans="1:13" x14ac:dyDescent="0.25">
      <c r="A78" s="512"/>
      <c r="B78" s="213" t="s">
        <v>17</v>
      </c>
      <c r="C78" s="41" t="s">
        <v>198</v>
      </c>
      <c r="D78" s="38">
        <v>0</v>
      </c>
      <c r="E78" s="40"/>
      <c r="F78" s="38"/>
      <c r="G78" s="38"/>
      <c r="H78" s="38"/>
      <c r="I78" s="38"/>
      <c r="J78" s="38"/>
      <c r="K78" s="4">
        <f t="shared" si="12"/>
        <v>0</v>
      </c>
      <c r="L78" s="105">
        <v>0</v>
      </c>
      <c r="M78" s="221">
        <f t="shared" si="10"/>
        <v>0</v>
      </c>
    </row>
    <row r="79" spans="1:13" x14ac:dyDescent="0.25">
      <c r="A79" s="512"/>
      <c r="B79" s="213" t="s">
        <v>17</v>
      </c>
      <c r="C79" s="41" t="s">
        <v>10</v>
      </c>
      <c r="D79" s="38">
        <v>11312795</v>
      </c>
      <c r="E79" s="40"/>
      <c r="F79" s="38"/>
      <c r="G79" s="38"/>
      <c r="H79" s="38"/>
      <c r="I79" s="38"/>
      <c r="J79" s="38"/>
      <c r="K79" s="4">
        <f t="shared" si="12"/>
        <v>11312795</v>
      </c>
      <c r="L79" s="105">
        <v>0</v>
      </c>
      <c r="M79" s="221">
        <f t="shared" si="10"/>
        <v>11312795</v>
      </c>
    </row>
    <row r="80" spans="1:13" x14ac:dyDescent="0.25">
      <c r="A80" s="512"/>
      <c r="B80" s="213" t="s">
        <v>17</v>
      </c>
      <c r="C80" s="41" t="s">
        <v>2</v>
      </c>
      <c r="D80" s="38">
        <v>7154739</v>
      </c>
      <c r="E80" s="40"/>
      <c r="F80" s="38"/>
      <c r="G80" s="38"/>
      <c r="H80" s="38"/>
      <c r="I80" s="38"/>
      <c r="J80" s="38"/>
      <c r="K80" s="4">
        <f t="shared" si="12"/>
        <v>7154739</v>
      </c>
      <c r="L80" s="105">
        <v>378000</v>
      </c>
      <c r="M80" s="221">
        <f t="shared" si="10"/>
        <v>6776739</v>
      </c>
    </row>
    <row r="81" spans="1:14" x14ac:dyDescent="0.25">
      <c r="A81" s="512"/>
      <c r="B81" s="213" t="s">
        <v>17</v>
      </c>
      <c r="C81" s="41" t="s">
        <v>35</v>
      </c>
      <c r="D81" s="38">
        <v>292100</v>
      </c>
      <c r="E81" s="40"/>
      <c r="F81" s="38"/>
      <c r="G81" s="38"/>
      <c r="H81" s="38"/>
      <c r="I81" s="38"/>
      <c r="J81" s="38"/>
      <c r="K81" s="4">
        <f t="shared" si="12"/>
        <v>292100</v>
      </c>
      <c r="L81" s="105">
        <v>0</v>
      </c>
      <c r="M81" s="221">
        <f t="shared" si="10"/>
        <v>292100</v>
      </c>
    </row>
    <row r="82" spans="1:14" x14ac:dyDescent="0.25">
      <c r="A82" s="512"/>
      <c r="B82" s="213" t="s">
        <v>17</v>
      </c>
      <c r="C82" s="41" t="s">
        <v>11</v>
      </c>
      <c r="D82" s="38">
        <v>5159331</v>
      </c>
      <c r="E82" s="40"/>
      <c r="F82" s="38"/>
      <c r="G82" s="38"/>
      <c r="H82" s="38"/>
      <c r="I82" s="38"/>
      <c r="J82" s="38"/>
      <c r="K82" s="4">
        <f t="shared" si="12"/>
        <v>5159331</v>
      </c>
      <c r="L82" s="105">
        <v>102060</v>
      </c>
      <c r="M82" s="221">
        <f t="shared" si="10"/>
        <v>5057271</v>
      </c>
    </row>
    <row r="83" spans="1:14" x14ac:dyDescent="0.25">
      <c r="A83" s="512"/>
      <c r="B83" s="213" t="s">
        <v>17</v>
      </c>
      <c r="C83" s="41" t="s">
        <v>12</v>
      </c>
      <c r="D83" s="38">
        <v>181102</v>
      </c>
      <c r="E83" s="40"/>
      <c r="F83" s="38"/>
      <c r="G83" s="38"/>
      <c r="H83" s="38"/>
      <c r="I83" s="38"/>
      <c r="J83" s="38"/>
      <c r="K83" s="4">
        <f t="shared" si="12"/>
        <v>181102</v>
      </c>
      <c r="L83" s="105">
        <v>0</v>
      </c>
      <c r="M83" s="221">
        <f t="shared" si="10"/>
        <v>181102</v>
      </c>
    </row>
    <row r="84" spans="1:14" s="166" customFormat="1" x14ac:dyDescent="0.25">
      <c r="A84" s="512"/>
      <c r="B84" s="213" t="s">
        <v>17</v>
      </c>
      <c r="C84" s="208" t="s">
        <v>95</v>
      </c>
      <c r="D84" s="209">
        <f>SUM(D75:D83)</f>
        <v>24560067</v>
      </c>
      <c r="E84" s="209">
        <f t="shared" ref="E84:L84" si="13">SUM(E75:E83)</f>
        <v>0</v>
      </c>
      <c r="F84" s="209">
        <f t="shared" si="13"/>
        <v>0</v>
      </c>
      <c r="G84" s="209">
        <f t="shared" si="13"/>
        <v>0</v>
      </c>
      <c r="H84" s="209"/>
      <c r="I84" s="209">
        <f t="shared" si="13"/>
        <v>0</v>
      </c>
      <c r="J84" s="209">
        <f t="shared" si="13"/>
        <v>0</v>
      </c>
      <c r="K84" s="209">
        <f t="shared" si="13"/>
        <v>24560067</v>
      </c>
      <c r="L84" s="209">
        <f t="shared" si="13"/>
        <v>480060</v>
      </c>
      <c r="M84" s="209">
        <f t="shared" si="10"/>
        <v>24080007</v>
      </c>
    </row>
    <row r="85" spans="1:14" x14ac:dyDescent="0.25">
      <c r="A85" s="512"/>
      <c r="B85" s="213" t="s">
        <v>17</v>
      </c>
      <c r="C85" s="208" t="s">
        <v>36</v>
      </c>
      <c r="D85" s="209">
        <v>0</v>
      </c>
      <c r="E85" s="210"/>
      <c r="F85" s="209"/>
      <c r="G85" s="209"/>
      <c r="H85" s="209"/>
      <c r="I85" s="209"/>
      <c r="J85" s="209"/>
      <c r="K85" s="209">
        <f>SUM(D85:J85)</f>
        <v>0</v>
      </c>
      <c r="L85" s="211">
        <v>0</v>
      </c>
      <c r="M85" s="222">
        <f t="shared" si="10"/>
        <v>0</v>
      </c>
    </row>
    <row r="86" spans="1:14" x14ac:dyDescent="0.25">
      <c r="A86" s="512"/>
      <c r="B86" s="213" t="s">
        <v>17</v>
      </c>
      <c r="C86" s="41" t="s">
        <v>31</v>
      </c>
      <c r="D86" s="38"/>
      <c r="E86" s="40"/>
      <c r="F86" s="38"/>
      <c r="G86" s="38"/>
      <c r="H86" s="38"/>
      <c r="I86" s="38"/>
      <c r="J86" s="38"/>
      <c r="K86" s="4">
        <f>SUM(D86:J86)</f>
        <v>0</v>
      </c>
      <c r="L86" s="105">
        <v>0</v>
      </c>
      <c r="M86" s="221">
        <f t="shared" si="10"/>
        <v>0</v>
      </c>
    </row>
    <row r="87" spans="1:14" x14ac:dyDescent="0.25">
      <c r="A87" s="512"/>
      <c r="B87" s="213" t="s">
        <v>17</v>
      </c>
      <c r="C87" s="41" t="s">
        <v>32</v>
      </c>
      <c r="D87" s="38">
        <v>0</v>
      </c>
      <c r="E87" s="40"/>
      <c r="F87" s="38"/>
      <c r="G87" s="38"/>
      <c r="H87" s="38"/>
      <c r="I87" s="38"/>
      <c r="J87" s="38"/>
      <c r="K87" s="4">
        <f>SUM(D87:J87)</f>
        <v>0</v>
      </c>
      <c r="L87" s="105">
        <v>0</v>
      </c>
      <c r="M87" s="221">
        <f t="shared" si="10"/>
        <v>0</v>
      </c>
    </row>
    <row r="88" spans="1:14" x14ac:dyDescent="0.25">
      <c r="A88" s="512"/>
      <c r="B88" s="213" t="s">
        <v>17</v>
      </c>
      <c r="C88" s="41" t="s">
        <v>13</v>
      </c>
      <c r="D88" s="38">
        <v>21680</v>
      </c>
      <c r="E88" s="40"/>
      <c r="F88" s="38"/>
      <c r="G88" s="38"/>
      <c r="H88" s="38"/>
      <c r="I88" s="38"/>
      <c r="J88" s="38"/>
      <c r="K88" s="4">
        <f>SUM(D88:J88)</f>
        <v>21680</v>
      </c>
      <c r="L88" s="105">
        <v>0</v>
      </c>
      <c r="M88" s="221">
        <f t="shared" si="10"/>
        <v>21680</v>
      </c>
    </row>
    <row r="89" spans="1:14" x14ac:dyDescent="0.25">
      <c r="A89" s="512"/>
      <c r="B89" s="213" t="s">
        <v>17</v>
      </c>
      <c r="C89" s="41" t="s">
        <v>14</v>
      </c>
      <c r="D89" s="38">
        <v>5854</v>
      </c>
      <c r="E89" s="40"/>
      <c r="F89" s="38"/>
      <c r="G89" s="38"/>
      <c r="H89" s="38"/>
      <c r="I89" s="38"/>
      <c r="J89" s="38"/>
      <c r="K89" s="4">
        <f>SUM(D89:J89)</f>
        <v>5854</v>
      </c>
      <c r="L89" s="105">
        <v>0</v>
      </c>
      <c r="M89" s="221">
        <f t="shared" si="10"/>
        <v>5854</v>
      </c>
    </row>
    <row r="90" spans="1:14" x14ac:dyDescent="0.25">
      <c r="A90" s="512"/>
      <c r="B90" s="213" t="s">
        <v>17</v>
      </c>
      <c r="C90" s="208" t="s">
        <v>97</v>
      </c>
      <c r="D90" s="209">
        <f>SUM(D85:D89)</f>
        <v>27534</v>
      </c>
      <c r="E90" s="209">
        <f t="shared" ref="E90:L90" si="14">SUM(E85:E89)</f>
        <v>0</v>
      </c>
      <c r="F90" s="209">
        <f t="shared" si="14"/>
        <v>0</v>
      </c>
      <c r="G90" s="209">
        <f t="shared" si="14"/>
        <v>0</v>
      </c>
      <c r="H90" s="209"/>
      <c r="I90" s="209">
        <f t="shared" si="14"/>
        <v>0</v>
      </c>
      <c r="J90" s="209">
        <f t="shared" si="14"/>
        <v>0</v>
      </c>
      <c r="K90" s="209">
        <f t="shared" si="14"/>
        <v>27534</v>
      </c>
      <c r="L90" s="209">
        <f t="shared" si="14"/>
        <v>0</v>
      </c>
      <c r="M90" s="209">
        <f t="shared" si="10"/>
        <v>27534</v>
      </c>
    </row>
    <row r="91" spans="1:14" x14ac:dyDescent="0.25">
      <c r="A91" s="512"/>
      <c r="B91" s="213" t="s">
        <v>17</v>
      </c>
      <c r="C91" s="41" t="s">
        <v>15</v>
      </c>
      <c r="D91" s="38">
        <v>1593884</v>
      </c>
      <c r="E91" s="40"/>
      <c r="F91" s="38"/>
      <c r="G91" s="38"/>
      <c r="H91" s="38"/>
      <c r="I91" s="38"/>
      <c r="J91" s="38"/>
      <c r="K91" s="4">
        <f>SUM(D91:J91)</f>
        <v>1593884</v>
      </c>
      <c r="L91" s="105">
        <v>0</v>
      </c>
      <c r="M91" s="221">
        <f t="shared" si="10"/>
        <v>1593884</v>
      </c>
    </row>
    <row r="92" spans="1:14" x14ac:dyDescent="0.25">
      <c r="A92" s="512"/>
      <c r="B92" s="213" t="s">
        <v>17</v>
      </c>
      <c r="C92" s="41" t="s">
        <v>16</v>
      </c>
      <c r="D92" s="38">
        <v>430349</v>
      </c>
      <c r="E92" s="40"/>
      <c r="F92" s="38"/>
      <c r="G92" s="38"/>
      <c r="H92" s="38"/>
      <c r="I92" s="38"/>
      <c r="J92" s="38"/>
      <c r="K92" s="4">
        <f>SUM(D92:J92)</f>
        <v>430349</v>
      </c>
      <c r="L92" s="105">
        <v>0</v>
      </c>
      <c r="M92" s="221">
        <f t="shared" si="10"/>
        <v>430349</v>
      </c>
    </row>
    <row r="93" spans="1:14" ht="13.8" thickBot="1" x14ac:dyDescent="0.3">
      <c r="A93" s="527"/>
      <c r="B93" s="223" t="s">
        <v>17</v>
      </c>
      <c r="C93" s="224" t="s">
        <v>98</v>
      </c>
      <c r="D93" s="225">
        <f>SUM(D91:D92)</f>
        <v>2024233</v>
      </c>
      <c r="E93" s="225">
        <f t="shared" ref="E93:L93" si="15">SUM(E91:E92)</f>
        <v>0</v>
      </c>
      <c r="F93" s="225">
        <f t="shared" si="15"/>
        <v>0</v>
      </c>
      <c r="G93" s="225">
        <f t="shared" si="15"/>
        <v>0</v>
      </c>
      <c r="H93" s="225"/>
      <c r="I93" s="225">
        <f t="shared" si="15"/>
        <v>0</v>
      </c>
      <c r="J93" s="225">
        <f t="shared" si="15"/>
        <v>0</v>
      </c>
      <c r="K93" s="225">
        <f t="shared" si="15"/>
        <v>2024233</v>
      </c>
      <c r="L93" s="225">
        <f t="shared" si="15"/>
        <v>0</v>
      </c>
      <c r="M93" s="225">
        <f t="shared" si="10"/>
        <v>2024233</v>
      </c>
    </row>
    <row r="94" spans="1:14" ht="13.8" thickTop="1" x14ac:dyDescent="0.25">
      <c r="A94" s="528" t="s">
        <v>127</v>
      </c>
      <c r="B94" s="240" t="s">
        <v>128</v>
      </c>
      <c r="C94" s="241" t="s">
        <v>7</v>
      </c>
      <c r="D94" s="242">
        <v>2109656</v>
      </c>
      <c r="E94" s="243"/>
      <c r="F94" s="244"/>
      <c r="G94" s="244"/>
      <c r="H94" s="244"/>
      <c r="I94" s="244"/>
      <c r="J94" s="244"/>
      <c r="K94" s="209">
        <f t="shared" ref="K94:K100" si="16">SUM(D94:J94)</f>
        <v>2109656</v>
      </c>
      <c r="L94" s="245">
        <v>2109656</v>
      </c>
      <c r="M94" s="246">
        <f t="shared" si="10"/>
        <v>0</v>
      </c>
    </row>
    <row r="95" spans="1:14" x14ac:dyDescent="0.25">
      <c r="A95" s="529"/>
      <c r="B95" s="235" t="s">
        <v>128</v>
      </c>
      <c r="C95" s="236" t="s">
        <v>9</v>
      </c>
      <c r="D95" s="237">
        <v>424737</v>
      </c>
      <c r="E95" s="238"/>
      <c r="F95" s="209"/>
      <c r="G95" s="209"/>
      <c r="H95" s="209"/>
      <c r="I95" s="209"/>
      <c r="J95" s="209"/>
      <c r="K95" s="209">
        <f t="shared" si="16"/>
        <v>424737</v>
      </c>
      <c r="L95" s="211">
        <v>369188</v>
      </c>
      <c r="M95" s="222">
        <f t="shared" si="10"/>
        <v>55549</v>
      </c>
    </row>
    <row r="96" spans="1:14" x14ac:dyDescent="0.25">
      <c r="A96" s="529"/>
      <c r="B96" s="235" t="s">
        <v>128</v>
      </c>
      <c r="C96" s="131" t="s">
        <v>22</v>
      </c>
      <c r="D96" s="42">
        <v>0</v>
      </c>
      <c r="E96" s="43"/>
      <c r="F96" s="38"/>
      <c r="G96" s="38"/>
      <c r="H96" s="38"/>
      <c r="I96" s="38"/>
      <c r="J96" s="38"/>
      <c r="K96" s="4">
        <f t="shared" si="16"/>
        <v>0</v>
      </c>
      <c r="L96" s="105">
        <v>0</v>
      </c>
      <c r="M96" s="221">
        <f t="shared" si="10"/>
        <v>0</v>
      </c>
      <c r="N96" s="166"/>
    </row>
    <row r="97" spans="1:14" x14ac:dyDescent="0.25">
      <c r="A97" s="529"/>
      <c r="B97" s="235" t="s">
        <v>128</v>
      </c>
      <c r="C97" s="131" t="s">
        <v>33</v>
      </c>
      <c r="D97" s="42">
        <v>0</v>
      </c>
      <c r="E97" s="43"/>
      <c r="F97" s="38"/>
      <c r="G97" s="38"/>
      <c r="H97" s="38"/>
      <c r="I97" s="38"/>
      <c r="J97" s="38"/>
      <c r="K97" s="4">
        <f t="shared" si="16"/>
        <v>0</v>
      </c>
      <c r="L97" s="105">
        <v>0</v>
      </c>
      <c r="M97" s="221">
        <f t="shared" si="10"/>
        <v>0</v>
      </c>
      <c r="N97" s="166"/>
    </row>
    <row r="98" spans="1:14" x14ac:dyDescent="0.25">
      <c r="A98" s="529"/>
      <c r="B98" s="235" t="s">
        <v>128</v>
      </c>
      <c r="C98" s="131" t="s">
        <v>34</v>
      </c>
      <c r="D98" s="42">
        <v>0</v>
      </c>
      <c r="E98" s="43">
        <v>2744000</v>
      </c>
      <c r="F98" s="38"/>
      <c r="G98" s="38"/>
      <c r="H98" s="38"/>
      <c r="I98" s="38"/>
      <c r="J98" s="38"/>
      <c r="K98" s="4">
        <f t="shared" si="16"/>
        <v>2744000</v>
      </c>
      <c r="L98" s="105">
        <v>2744000</v>
      </c>
      <c r="M98" s="221">
        <f t="shared" si="10"/>
        <v>0</v>
      </c>
      <c r="N98" s="166"/>
    </row>
    <row r="99" spans="1:14" x14ac:dyDescent="0.25">
      <c r="A99" s="529"/>
      <c r="B99" s="235" t="s">
        <v>128</v>
      </c>
      <c r="C99" s="131" t="s">
        <v>10</v>
      </c>
      <c r="D99" s="42">
        <v>0</v>
      </c>
      <c r="E99" s="43">
        <f>570591+312000</f>
        <v>882591</v>
      </c>
      <c r="F99" s="38"/>
      <c r="G99" s="38"/>
      <c r="H99" s="38"/>
      <c r="I99" s="38"/>
      <c r="J99" s="38"/>
      <c r="K99" s="4">
        <f t="shared" si="16"/>
        <v>882591</v>
      </c>
      <c r="L99" s="105">
        <v>459500</v>
      </c>
      <c r="M99" s="221">
        <f t="shared" si="10"/>
        <v>423091</v>
      </c>
      <c r="N99" s="166"/>
    </row>
    <row r="100" spans="1:14" x14ac:dyDescent="0.25">
      <c r="A100" s="529"/>
      <c r="B100" s="235" t="s">
        <v>128</v>
      </c>
      <c r="C100" s="131" t="s">
        <v>2</v>
      </c>
      <c r="D100" s="42">
        <f>19685+4219765</f>
        <v>4239450</v>
      </c>
      <c r="E100" s="43">
        <f>-2744000-100000-570591-319+319</f>
        <v>-3414591</v>
      </c>
      <c r="F100" s="38"/>
      <c r="G100" s="38"/>
      <c r="H100" s="38"/>
      <c r="I100" s="38"/>
      <c r="J100" s="38"/>
      <c r="K100" s="4">
        <f t="shared" si="16"/>
        <v>824859</v>
      </c>
      <c r="L100" s="105">
        <v>369685</v>
      </c>
      <c r="M100" s="221">
        <f t="shared" si="10"/>
        <v>455174</v>
      </c>
      <c r="N100" s="166"/>
    </row>
    <row r="101" spans="1:14" x14ac:dyDescent="0.25">
      <c r="A101" s="529"/>
      <c r="B101" s="235" t="s">
        <v>128</v>
      </c>
      <c r="C101" s="131" t="s">
        <v>35</v>
      </c>
      <c r="D101" s="42">
        <v>2772111</v>
      </c>
      <c r="E101" s="43">
        <v>-312000</v>
      </c>
      <c r="F101" s="38"/>
      <c r="G101" s="38"/>
      <c r="H101" s="38"/>
      <c r="I101" s="38"/>
      <c r="J101" s="38"/>
      <c r="K101" s="4">
        <f>SUM(D101:J101)</f>
        <v>2460111</v>
      </c>
      <c r="L101" s="105">
        <v>0</v>
      </c>
      <c r="M101" s="221">
        <f t="shared" si="10"/>
        <v>2460111</v>
      </c>
      <c r="N101" s="166"/>
    </row>
    <row r="102" spans="1:14" x14ac:dyDescent="0.25">
      <c r="A102" s="529"/>
      <c r="B102" s="235" t="s">
        <v>128</v>
      </c>
      <c r="C102" s="131" t="s">
        <v>117</v>
      </c>
      <c r="D102" s="42">
        <v>354567</v>
      </c>
      <c r="E102" s="43"/>
      <c r="F102" s="38"/>
      <c r="G102" s="38"/>
      <c r="H102" s="38"/>
      <c r="I102" s="38"/>
      <c r="J102" s="38"/>
      <c r="K102" s="4">
        <f>SUM(D102:J102)</f>
        <v>354567</v>
      </c>
      <c r="L102" s="105">
        <v>177000</v>
      </c>
      <c r="M102" s="221">
        <f t="shared" si="10"/>
        <v>177567</v>
      </c>
      <c r="N102" s="166"/>
    </row>
    <row r="103" spans="1:14" x14ac:dyDescent="0.25">
      <c r="A103" s="529"/>
      <c r="B103" s="235" t="s">
        <v>128</v>
      </c>
      <c r="C103" s="131" t="s">
        <v>11</v>
      </c>
      <c r="D103" s="42">
        <v>1240384</v>
      </c>
      <c r="E103" s="43"/>
      <c r="F103" s="38"/>
      <c r="G103" s="38"/>
      <c r="H103" s="38"/>
      <c r="I103" s="38"/>
      <c r="J103" s="38"/>
      <c r="K103" s="4">
        <f>SUM(D103:J103)</f>
        <v>1240384</v>
      </c>
      <c r="L103" s="105">
        <v>53105</v>
      </c>
      <c r="M103" s="248">
        <f t="shared" si="10"/>
        <v>1187279</v>
      </c>
      <c r="N103" s="166"/>
    </row>
    <row r="104" spans="1:14" x14ac:dyDescent="0.25">
      <c r="A104" s="529"/>
      <c r="B104" s="235" t="s">
        <v>128</v>
      </c>
      <c r="C104" s="131" t="s">
        <v>12</v>
      </c>
      <c r="D104" s="42">
        <v>0</v>
      </c>
      <c r="E104" s="43">
        <f>100000+319-319</f>
        <v>100000</v>
      </c>
      <c r="F104" s="38"/>
      <c r="G104" s="38"/>
      <c r="H104" s="38"/>
      <c r="I104" s="38"/>
      <c r="J104" s="38"/>
      <c r="K104" s="4">
        <f>SUM(D104:J104)</f>
        <v>100000</v>
      </c>
      <c r="L104" s="105">
        <v>100000</v>
      </c>
      <c r="M104" s="221">
        <f t="shared" si="10"/>
        <v>0</v>
      </c>
      <c r="N104" s="166"/>
    </row>
    <row r="105" spans="1:14" x14ac:dyDescent="0.25">
      <c r="A105" s="529"/>
      <c r="B105" s="235" t="s">
        <v>128</v>
      </c>
      <c r="C105" s="236" t="s">
        <v>95</v>
      </c>
      <c r="D105" s="237">
        <f>SUM(D96:D104)</f>
        <v>8606512</v>
      </c>
      <c r="E105" s="237">
        <f t="shared" ref="E105:M105" si="17">SUM(E96:E104)</f>
        <v>0</v>
      </c>
      <c r="F105" s="237">
        <f t="shared" si="17"/>
        <v>0</v>
      </c>
      <c r="G105" s="237">
        <f t="shared" si="17"/>
        <v>0</v>
      </c>
      <c r="H105" s="237"/>
      <c r="I105" s="237">
        <f t="shared" si="17"/>
        <v>0</v>
      </c>
      <c r="J105" s="237">
        <f t="shared" si="17"/>
        <v>0</v>
      </c>
      <c r="K105" s="237">
        <f t="shared" si="17"/>
        <v>8606512</v>
      </c>
      <c r="L105" s="237">
        <f t="shared" si="17"/>
        <v>3903290</v>
      </c>
      <c r="M105" s="237">
        <f t="shared" si="17"/>
        <v>4703222</v>
      </c>
      <c r="N105" s="166"/>
    </row>
    <row r="106" spans="1:14" x14ac:dyDescent="0.25">
      <c r="A106" s="529"/>
      <c r="B106" s="235" t="s">
        <v>128</v>
      </c>
      <c r="C106" s="131" t="s">
        <v>31</v>
      </c>
      <c r="D106" s="42">
        <v>0</v>
      </c>
      <c r="E106" s="43"/>
      <c r="F106" s="38"/>
      <c r="G106" s="38"/>
      <c r="H106" s="38"/>
      <c r="I106" s="38"/>
      <c r="J106" s="38"/>
      <c r="K106" s="4">
        <f>SUM(D106:J106)</f>
        <v>0</v>
      </c>
      <c r="L106" s="105">
        <v>0</v>
      </c>
      <c r="M106" s="221">
        <f t="shared" si="10"/>
        <v>0</v>
      </c>
      <c r="N106" s="166"/>
    </row>
    <row r="107" spans="1:14" x14ac:dyDescent="0.25">
      <c r="A107" s="529"/>
      <c r="B107" s="235" t="s">
        <v>128</v>
      </c>
      <c r="C107" s="131" t="s">
        <v>32</v>
      </c>
      <c r="D107" s="42">
        <v>0</v>
      </c>
      <c r="E107" s="43"/>
      <c r="F107" s="38"/>
      <c r="G107" s="38"/>
      <c r="H107" s="38"/>
      <c r="I107" s="38"/>
      <c r="J107" s="38"/>
      <c r="K107" s="4">
        <f>SUM(D107:J107)</f>
        <v>0</v>
      </c>
      <c r="L107" s="105">
        <v>0</v>
      </c>
      <c r="M107" s="221">
        <f t="shared" si="10"/>
        <v>0</v>
      </c>
      <c r="N107" s="166"/>
    </row>
    <row r="108" spans="1:14" x14ac:dyDescent="0.25">
      <c r="A108" s="529"/>
      <c r="B108" s="235" t="s">
        <v>128</v>
      </c>
      <c r="C108" s="131" t="s">
        <v>13</v>
      </c>
      <c r="D108" s="42">
        <v>0</v>
      </c>
      <c r="E108" s="43"/>
      <c r="F108" s="38"/>
      <c r="G108" s="38"/>
      <c r="H108" s="38"/>
      <c r="I108" s="38"/>
      <c r="J108" s="38"/>
      <c r="K108" s="4">
        <f>SUM(D108:J108)</f>
        <v>0</v>
      </c>
      <c r="L108" s="105">
        <v>0</v>
      </c>
      <c r="M108" s="221">
        <f t="shared" si="10"/>
        <v>0</v>
      </c>
    </row>
    <row r="109" spans="1:14" x14ac:dyDescent="0.25">
      <c r="A109" s="529"/>
      <c r="B109" s="235" t="s">
        <v>128</v>
      </c>
      <c r="C109" s="131" t="s">
        <v>14</v>
      </c>
      <c r="D109" s="42">
        <v>0</v>
      </c>
      <c r="E109" s="43"/>
      <c r="F109" s="38"/>
      <c r="G109" s="38"/>
      <c r="H109" s="38"/>
      <c r="I109" s="38"/>
      <c r="J109" s="38"/>
      <c r="K109" s="4">
        <f>SUM(D109:J109)</f>
        <v>0</v>
      </c>
      <c r="L109" s="105">
        <v>0</v>
      </c>
      <c r="M109" s="221">
        <f t="shared" si="10"/>
        <v>0</v>
      </c>
    </row>
    <row r="110" spans="1:14" x14ac:dyDescent="0.25">
      <c r="A110" s="529"/>
      <c r="B110" s="235" t="s">
        <v>128</v>
      </c>
      <c r="C110" s="236" t="s">
        <v>97</v>
      </c>
      <c r="D110" s="237">
        <f>SUM(D106:D109)</f>
        <v>0</v>
      </c>
      <c r="E110" s="237">
        <f t="shared" ref="E110:L110" si="18">SUM(E106:E109)</f>
        <v>0</v>
      </c>
      <c r="F110" s="237">
        <f t="shared" si="18"/>
        <v>0</v>
      </c>
      <c r="G110" s="237">
        <f t="shared" si="18"/>
        <v>0</v>
      </c>
      <c r="H110" s="237"/>
      <c r="I110" s="237">
        <f t="shared" si="18"/>
        <v>0</v>
      </c>
      <c r="J110" s="237">
        <f t="shared" si="18"/>
        <v>0</v>
      </c>
      <c r="K110" s="237">
        <f t="shared" si="18"/>
        <v>0</v>
      </c>
      <c r="L110" s="237">
        <f t="shared" si="18"/>
        <v>0</v>
      </c>
      <c r="M110" s="247">
        <f t="shared" si="10"/>
        <v>0</v>
      </c>
    </row>
    <row r="111" spans="1:14" x14ac:dyDescent="0.25">
      <c r="A111" s="529"/>
      <c r="B111" s="235" t="s">
        <v>128</v>
      </c>
      <c r="C111" s="131" t="s">
        <v>15</v>
      </c>
      <c r="D111" s="42">
        <v>39093829</v>
      </c>
      <c r="E111" s="43"/>
      <c r="F111" s="38"/>
      <c r="G111" s="38"/>
      <c r="H111" s="38"/>
      <c r="I111" s="38"/>
      <c r="J111" s="38"/>
      <c r="K111" s="4">
        <f>SUM(D111:J111)</f>
        <v>39093829</v>
      </c>
      <c r="L111" s="105">
        <v>29320224</v>
      </c>
      <c r="M111" s="221">
        <f t="shared" si="10"/>
        <v>9773605</v>
      </c>
    </row>
    <row r="112" spans="1:14" x14ac:dyDescent="0.25">
      <c r="A112" s="529"/>
      <c r="B112" s="235" t="s">
        <v>128</v>
      </c>
      <c r="C112" s="131" t="s">
        <v>16</v>
      </c>
      <c r="D112" s="42">
        <v>10555334</v>
      </c>
      <c r="E112" s="43"/>
      <c r="F112" s="38"/>
      <c r="G112" s="38"/>
      <c r="H112" s="38"/>
      <c r="I112" s="38"/>
      <c r="J112" s="38"/>
      <c r="K112" s="4">
        <f>SUM(D112:J112)</f>
        <v>10555334</v>
      </c>
      <c r="L112" s="105">
        <v>7916460</v>
      </c>
      <c r="M112" s="221">
        <f t="shared" si="10"/>
        <v>2638874</v>
      </c>
    </row>
    <row r="113" spans="1:13" ht="13.8" thickBot="1" x14ac:dyDescent="0.3">
      <c r="A113" s="513"/>
      <c r="B113" s="249" t="s">
        <v>199</v>
      </c>
      <c r="C113" s="250" t="s">
        <v>98</v>
      </c>
      <c r="D113" s="251">
        <f>SUM(D111:D112)</f>
        <v>49649163</v>
      </c>
      <c r="E113" s="251">
        <f t="shared" ref="E113:L113" si="19">SUM(E111:E112)</f>
        <v>0</v>
      </c>
      <c r="F113" s="251">
        <f t="shared" si="19"/>
        <v>0</v>
      </c>
      <c r="G113" s="251">
        <f t="shared" si="19"/>
        <v>0</v>
      </c>
      <c r="H113" s="251"/>
      <c r="I113" s="251">
        <f t="shared" si="19"/>
        <v>0</v>
      </c>
      <c r="J113" s="251">
        <f t="shared" si="19"/>
        <v>0</v>
      </c>
      <c r="K113" s="251">
        <f t="shared" si="19"/>
        <v>49649163</v>
      </c>
      <c r="L113" s="251">
        <f t="shared" si="19"/>
        <v>37236684</v>
      </c>
      <c r="M113" s="226">
        <f t="shared" si="10"/>
        <v>12412479</v>
      </c>
    </row>
    <row r="114" spans="1:13" ht="13.8" thickTop="1" x14ac:dyDescent="0.25">
      <c r="A114" s="524" t="s">
        <v>86</v>
      </c>
      <c r="B114" s="525"/>
      <c r="C114" s="526"/>
      <c r="D114" s="239">
        <f>SUM(D113+D110+D95+D94+D93+D90+D85+D84+D74+D73+D70+D69+D66+D61+D56+D55+D54+D53+D52+D51+D50+D49+D48+D47+D46+D43+D105)</f>
        <v>479955781</v>
      </c>
      <c r="E114" s="239">
        <f t="shared" ref="E114:M114" si="20">SUM(E113+E110+E95+E94+E93+E90+E85+E84+E74+E73+E70+E69+E66+E61+E56+E55+E54+E53+E52+E51+E50+E49+E48+E47+E46+E43+E105)</f>
        <v>0</v>
      </c>
      <c r="F114" s="239">
        <f t="shared" si="20"/>
        <v>18378073</v>
      </c>
      <c r="G114" s="239">
        <f t="shared" si="20"/>
        <v>2306000</v>
      </c>
      <c r="H114" s="239">
        <f t="shared" si="20"/>
        <v>4987433</v>
      </c>
      <c r="I114" s="239">
        <f t="shared" si="20"/>
        <v>53536</v>
      </c>
      <c r="J114" s="239">
        <f t="shared" si="20"/>
        <v>3000</v>
      </c>
      <c r="K114" s="239">
        <f t="shared" si="20"/>
        <v>505683823</v>
      </c>
      <c r="L114" s="239">
        <f t="shared" si="20"/>
        <v>190437422</v>
      </c>
      <c r="M114" s="239">
        <f t="shared" si="20"/>
        <v>315246401</v>
      </c>
    </row>
    <row r="115" spans="1:13" ht="13.5" customHeight="1" x14ac:dyDescent="0.25">
      <c r="E115" s="2"/>
    </row>
    <row r="116" spans="1:13" x14ac:dyDescent="0.25">
      <c r="E116" s="2"/>
    </row>
    <row r="117" spans="1:13" x14ac:dyDescent="0.25">
      <c r="E117" s="2"/>
    </row>
    <row r="118" spans="1:13" ht="15.6" x14ac:dyDescent="0.3">
      <c r="A118" s="64" t="s">
        <v>140</v>
      </c>
      <c r="E118" s="2"/>
    </row>
    <row r="119" spans="1:13" x14ac:dyDescent="0.25">
      <c r="F119" s="73"/>
      <c r="M119" s="55"/>
    </row>
    <row r="120" spans="1:13" s="85" customFormat="1" ht="71.25" customHeight="1" x14ac:dyDescent="0.25">
      <c r="A120" s="366" t="s">
        <v>101</v>
      </c>
      <c r="B120" s="367"/>
      <c r="C120" s="191" t="s">
        <v>44</v>
      </c>
      <c r="D120" s="192" t="s">
        <v>21</v>
      </c>
      <c r="E120" s="193" t="s">
        <v>43</v>
      </c>
      <c r="F120" s="194" t="s">
        <v>200</v>
      </c>
      <c r="G120" s="194" t="s">
        <v>201</v>
      </c>
      <c r="H120" s="194" t="s">
        <v>205</v>
      </c>
      <c r="I120" s="194" t="s">
        <v>204</v>
      </c>
      <c r="J120" s="195" t="s">
        <v>176</v>
      </c>
      <c r="K120" s="192" t="s">
        <v>112</v>
      </c>
      <c r="L120" s="106" t="s">
        <v>111</v>
      </c>
    </row>
    <row r="121" spans="1:13" x14ac:dyDescent="0.25">
      <c r="A121" s="368"/>
      <c r="B121" s="355"/>
      <c r="C121" s="63" t="s">
        <v>25</v>
      </c>
      <c r="D121" s="4">
        <f t="shared" ref="D121:L121" si="21">D32+D31+D30+D20+D15+D13+D11+D14+D9+D26+D23</f>
        <v>386543036</v>
      </c>
      <c r="E121" s="4">
        <f t="shared" si="21"/>
        <v>0</v>
      </c>
      <c r="F121" s="4">
        <f t="shared" si="21"/>
        <v>18378073</v>
      </c>
      <c r="G121" s="4">
        <f t="shared" si="21"/>
        <v>2306000</v>
      </c>
      <c r="H121" s="4">
        <f t="shared" ref="H121" si="22">H32+H31+H30+H20+H15+H13+H11+H14+H9+H26+H23</f>
        <v>4987433</v>
      </c>
      <c r="I121" s="4">
        <f t="shared" si="21"/>
        <v>53536</v>
      </c>
      <c r="J121" s="4">
        <f t="shared" si="21"/>
        <v>0</v>
      </c>
      <c r="K121" s="4">
        <f t="shared" si="21"/>
        <v>412268078</v>
      </c>
      <c r="L121" s="4">
        <f t="shared" si="21"/>
        <v>143117216</v>
      </c>
    </row>
    <row r="122" spans="1:13" x14ac:dyDescent="0.25">
      <c r="A122" s="368"/>
      <c r="B122" s="355"/>
      <c r="C122" s="63" t="s">
        <v>37</v>
      </c>
      <c r="D122" s="4">
        <f t="shared" ref="D122:L122" si="23">D21+D16+D12+D27</f>
        <v>4508000</v>
      </c>
      <c r="E122" s="4">
        <f t="shared" si="23"/>
        <v>0</v>
      </c>
      <c r="F122" s="4">
        <f t="shared" si="23"/>
        <v>0</v>
      </c>
      <c r="G122" s="4">
        <f t="shared" si="23"/>
        <v>0</v>
      </c>
      <c r="H122" s="4">
        <f t="shared" ref="H122" si="24">H21+H16+H12+H27</f>
        <v>0</v>
      </c>
      <c r="I122" s="4">
        <f t="shared" si="23"/>
        <v>0</v>
      </c>
      <c r="J122" s="4">
        <f t="shared" si="23"/>
        <v>0</v>
      </c>
      <c r="K122" s="4">
        <f t="shared" si="23"/>
        <v>4508000</v>
      </c>
      <c r="L122" s="4">
        <f t="shared" si="23"/>
        <v>269719</v>
      </c>
    </row>
    <row r="123" spans="1:13" x14ac:dyDescent="0.25">
      <c r="A123" s="368"/>
      <c r="B123" s="355"/>
      <c r="C123" s="63" t="s">
        <v>27</v>
      </c>
      <c r="D123" s="4">
        <v>0</v>
      </c>
      <c r="E123" s="4">
        <v>0</v>
      </c>
      <c r="F123" s="4">
        <v>0</v>
      </c>
      <c r="G123" s="4">
        <v>0</v>
      </c>
      <c r="H123" s="4">
        <v>1</v>
      </c>
      <c r="I123" s="4">
        <v>0</v>
      </c>
      <c r="J123" s="4">
        <v>0</v>
      </c>
      <c r="K123" s="4">
        <v>0</v>
      </c>
      <c r="L123" s="4">
        <v>0</v>
      </c>
    </row>
    <row r="124" spans="1:13" x14ac:dyDescent="0.25">
      <c r="A124" s="368"/>
      <c r="B124" s="355"/>
      <c r="C124" s="63" t="s">
        <v>139</v>
      </c>
      <c r="D124" s="4">
        <f>D7</f>
        <v>0</v>
      </c>
      <c r="E124" s="4">
        <f t="shared" ref="E124:L124" si="25">E7</f>
        <v>0</v>
      </c>
      <c r="F124" s="4">
        <f t="shared" si="25"/>
        <v>0</v>
      </c>
      <c r="G124" s="4">
        <f t="shared" si="25"/>
        <v>0</v>
      </c>
      <c r="H124" s="4">
        <f t="shared" ref="H124" si="26">H7</f>
        <v>0</v>
      </c>
      <c r="I124" s="4">
        <f t="shared" si="25"/>
        <v>0</v>
      </c>
      <c r="J124" s="4">
        <f t="shared" si="25"/>
        <v>0</v>
      </c>
      <c r="K124" s="4">
        <f t="shared" si="25"/>
        <v>0</v>
      </c>
      <c r="L124" s="4">
        <f t="shared" si="25"/>
        <v>0</v>
      </c>
    </row>
    <row r="125" spans="1:13" x14ac:dyDescent="0.25">
      <c r="A125" s="368"/>
      <c r="B125" s="355"/>
      <c r="C125" s="63" t="s">
        <v>40</v>
      </c>
      <c r="D125" s="4">
        <f t="shared" ref="D125:L125" si="27">D25+D18+D8</f>
        <v>2000</v>
      </c>
      <c r="E125" s="4">
        <f t="shared" si="27"/>
        <v>-1681</v>
      </c>
      <c r="F125" s="4">
        <f t="shared" si="27"/>
        <v>0</v>
      </c>
      <c r="G125" s="4">
        <f t="shared" si="27"/>
        <v>0</v>
      </c>
      <c r="H125" s="4">
        <f t="shared" ref="H125" si="28">H25+H18+H8</f>
        <v>0</v>
      </c>
      <c r="I125" s="4">
        <f t="shared" si="27"/>
        <v>0</v>
      </c>
      <c r="J125" s="4">
        <f t="shared" si="27"/>
        <v>1000</v>
      </c>
      <c r="K125" s="4">
        <f t="shared" si="27"/>
        <v>1319</v>
      </c>
      <c r="L125" s="4">
        <f t="shared" si="27"/>
        <v>474</v>
      </c>
    </row>
    <row r="126" spans="1:13" x14ac:dyDescent="0.25">
      <c r="A126" s="368"/>
      <c r="B126" s="355"/>
      <c r="C126" s="63" t="s">
        <v>41</v>
      </c>
      <c r="D126" s="4">
        <f t="shared" ref="D126:L126" si="29">D19+D24+D6+D29</f>
        <v>0</v>
      </c>
      <c r="E126" s="4">
        <f t="shared" si="29"/>
        <v>1681</v>
      </c>
      <c r="F126" s="4">
        <f t="shared" si="29"/>
        <v>0</v>
      </c>
      <c r="G126" s="4">
        <f t="shared" si="29"/>
        <v>0</v>
      </c>
      <c r="H126" s="4">
        <f t="shared" ref="H126" si="30">H19+H24+H6+H29</f>
        <v>0</v>
      </c>
      <c r="I126" s="4">
        <f t="shared" si="29"/>
        <v>0</v>
      </c>
      <c r="J126" s="4">
        <f t="shared" si="29"/>
        <v>2000</v>
      </c>
      <c r="K126" s="4">
        <f t="shared" si="29"/>
        <v>3681</v>
      </c>
      <c r="L126" s="4">
        <f t="shared" si="29"/>
        <v>2381</v>
      </c>
    </row>
    <row r="127" spans="1:13" x14ac:dyDescent="0.25">
      <c r="A127" s="368"/>
      <c r="B127" s="355"/>
      <c r="C127" s="65" t="s">
        <v>93</v>
      </c>
      <c r="D127" s="66">
        <f t="shared" ref="D127:L127" si="31">D25+D24+D19+D18+D8+D7+D6+D29</f>
        <v>2000</v>
      </c>
      <c r="E127" s="66">
        <f t="shared" si="31"/>
        <v>0</v>
      </c>
      <c r="F127" s="66">
        <f t="shared" si="31"/>
        <v>0</v>
      </c>
      <c r="G127" s="66">
        <f t="shared" si="31"/>
        <v>0</v>
      </c>
      <c r="H127" s="66">
        <f t="shared" ref="H127" si="32">H25+H24+H19+H18+H8+H7+H6+H29</f>
        <v>0</v>
      </c>
      <c r="I127" s="66">
        <f t="shared" si="31"/>
        <v>0</v>
      </c>
      <c r="J127" s="66">
        <f t="shared" si="31"/>
        <v>3000</v>
      </c>
      <c r="K127" s="66">
        <f t="shared" si="31"/>
        <v>5000</v>
      </c>
      <c r="L127" s="66">
        <f t="shared" si="31"/>
        <v>2855</v>
      </c>
      <c r="M127" s="1"/>
    </row>
    <row r="128" spans="1:13" x14ac:dyDescent="0.25">
      <c r="A128" s="368"/>
      <c r="B128" s="355"/>
      <c r="C128" s="63" t="s">
        <v>28</v>
      </c>
      <c r="D128" s="107">
        <f t="shared" ref="D128:K128" si="33">D22+D17+D10+D28</f>
        <v>88902745</v>
      </c>
      <c r="E128" s="107">
        <f t="shared" si="33"/>
        <v>0</v>
      </c>
      <c r="F128" s="107">
        <f t="shared" si="33"/>
        <v>0</v>
      </c>
      <c r="G128" s="107">
        <f t="shared" si="33"/>
        <v>0</v>
      </c>
      <c r="H128" s="107">
        <f t="shared" ref="H128" si="34">H22+H17+H10+H28</f>
        <v>0</v>
      </c>
      <c r="I128" s="107">
        <f t="shared" si="33"/>
        <v>0</v>
      </c>
      <c r="J128" s="107">
        <f t="shared" si="33"/>
        <v>0</v>
      </c>
      <c r="K128" s="107">
        <f t="shared" si="33"/>
        <v>88902745</v>
      </c>
      <c r="L128" s="107">
        <f>L22+L17+L10+L28</f>
        <v>88902745</v>
      </c>
    </row>
    <row r="129" spans="1:13" x14ac:dyDescent="0.25">
      <c r="A129" s="368"/>
      <c r="B129" s="355"/>
      <c r="C129" s="65" t="s">
        <v>92</v>
      </c>
      <c r="D129" s="109">
        <f t="shared" ref="D129:K129" si="35">D28+D22+D17+D10</f>
        <v>88902745</v>
      </c>
      <c r="E129" s="109">
        <f t="shared" si="35"/>
        <v>0</v>
      </c>
      <c r="F129" s="109">
        <f t="shared" si="35"/>
        <v>0</v>
      </c>
      <c r="G129" s="109">
        <f t="shared" si="35"/>
        <v>0</v>
      </c>
      <c r="H129" s="109">
        <f t="shared" ref="H129" si="36">H28+H22+H17+H10</f>
        <v>0</v>
      </c>
      <c r="I129" s="109">
        <f t="shared" si="35"/>
        <v>0</v>
      </c>
      <c r="J129" s="109">
        <f t="shared" si="35"/>
        <v>0</v>
      </c>
      <c r="K129" s="109">
        <f t="shared" si="35"/>
        <v>88902745</v>
      </c>
      <c r="L129" s="109">
        <f>L28+L22+L17+L10</f>
        <v>88902745</v>
      </c>
      <c r="M129" s="1"/>
    </row>
    <row r="130" spans="1:13" x14ac:dyDescent="0.25">
      <c r="A130" s="368"/>
      <c r="B130" s="355"/>
      <c r="C130" s="65" t="s">
        <v>102</v>
      </c>
      <c r="D130" s="66">
        <f t="shared" ref="D130:L130" si="37">D33</f>
        <v>479955781</v>
      </c>
      <c r="E130" s="66">
        <f t="shared" si="37"/>
        <v>0</v>
      </c>
      <c r="F130" s="66">
        <f t="shared" si="37"/>
        <v>18378073</v>
      </c>
      <c r="G130" s="66">
        <f t="shared" si="37"/>
        <v>2306000</v>
      </c>
      <c r="H130" s="66">
        <f t="shared" ref="H130" si="38">H33</f>
        <v>4987433</v>
      </c>
      <c r="I130" s="66">
        <f t="shared" si="37"/>
        <v>53536</v>
      </c>
      <c r="J130" s="66">
        <f t="shared" si="37"/>
        <v>3000</v>
      </c>
      <c r="K130" s="66">
        <f t="shared" si="37"/>
        <v>505683823</v>
      </c>
      <c r="L130" s="66">
        <f t="shared" si="37"/>
        <v>232292535</v>
      </c>
      <c r="M130" s="1"/>
    </row>
    <row r="131" spans="1:13" x14ac:dyDescent="0.25">
      <c r="A131" s="368"/>
      <c r="B131" s="355"/>
      <c r="C131" s="63" t="s">
        <v>7</v>
      </c>
      <c r="D131" s="4">
        <f t="shared" ref="D131:L131" si="39">D71+D55+D94</f>
        <v>2739480</v>
      </c>
      <c r="E131" s="4">
        <f t="shared" si="39"/>
        <v>0</v>
      </c>
      <c r="F131" s="4">
        <f t="shared" si="39"/>
        <v>0</v>
      </c>
      <c r="G131" s="4">
        <f t="shared" si="39"/>
        <v>0</v>
      </c>
      <c r="H131" s="4">
        <f t="shared" ref="H131" si="40">H71+H55+H94</f>
        <v>0</v>
      </c>
      <c r="I131" s="4">
        <f t="shared" si="39"/>
        <v>0</v>
      </c>
      <c r="J131" s="4">
        <f t="shared" si="39"/>
        <v>0</v>
      </c>
      <c r="K131" s="4">
        <f t="shared" si="39"/>
        <v>2739480</v>
      </c>
      <c r="L131" s="120">
        <f t="shared" si="39"/>
        <v>2459656</v>
      </c>
    </row>
    <row r="132" spans="1:13" x14ac:dyDescent="0.25">
      <c r="A132" s="368"/>
      <c r="B132" s="355"/>
      <c r="C132" s="63" t="s">
        <v>88</v>
      </c>
      <c r="D132" s="4">
        <f t="shared" ref="D132:L132" si="41">D72</f>
        <v>5867600</v>
      </c>
      <c r="E132" s="4">
        <f t="shared" si="41"/>
        <v>0</v>
      </c>
      <c r="F132" s="4">
        <f t="shared" si="41"/>
        <v>0</v>
      </c>
      <c r="G132" s="4">
        <f t="shared" si="41"/>
        <v>0</v>
      </c>
      <c r="H132" s="4">
        <f t="shared" ref="H132" si="42">H72</f>
        <v>0</v>
      </c>
      <c r="I132" s="4">
        <f t="shared" si="41"/>
        <v>0</v>
      </c>
      <c r="J132" s="4">
        <f t="shared" si="41"/>
        <v>0</v>
      </c>
      <c r="K132" s="4">
        <f t="shared" si="41"/>
        <v>5867600</v>
      </c>
      <c r="L132" s="120">
        <f t="shared" si="41"/>
        <v>517000</v>
      </c>
    </row>
    <row r="133" spans="1:13" x14ac:dyDescent="0.25">
      <c r="A133" s="368"/>
      <c r="B133" s="355"/>
      <c r="C133" s="65" t="s">
        <v>94</v>
      </c>
      <c r="D133" s="66">
        <f t="shared" ref="D133:L133" si="43">D72+D71+D55+D94</f>
        <v>8607080</v>
      </c>
      <c r="E133" s="66">
        <f t="shared" si="43"/>
        <v>0</v>
      </c>
      <c r="F133" s="66">
        <f t="shared" si="43"/>
        <v>0</v>
      </c>
      <c r="G133" s="66">
        <f t="shared" si="43"/>
        <v>0</v>
      </c>
      <c r="H133" s="66">
        <f t="shared" ref="H133" si="44">H72+H71+H55+H94</f>
        <v>0</v>
      </c>
      <c r="I133" s="66">
        <f t="shared" si="43"/>
        <v>0</v>
      </c>
      <c r="J133" s="66">
        <f t="shared" si="43"/>
        <v>0</v>
      </c>
      <c r="K133" s="66">
        <f t="shared" si="43"/>
        <v>8607080</v>
      </c>
      <c r="L133" s="66">
        <f t="shared" si="43"/>
        <v>2976656</v>
      </c>
      <c r="M133" s="1"/>
    </row>
    <row r="134" spans="1:13" x14ac:dyDescent="0.25">
      <c r="A134" s="368"/>
      <c r="B134" s="355"/>
      <c r="C134" s="65" t="s">
        <v>9</v>
      </c>
      <c r="D134" s="66">
        <f t="shared" ref="D134:L134" si="45">D74+D56+D95</f>
        <v>560853</v>
      </c>
      <c r="E134" s="66">
        <f t="shared" si="45"/>
        <v>0</v>
      </c>
      <c r="F134" s="66">
        <f t="shared" si="45"/>
        <v>0</v>
      </c>
      <c r="G134" s="66">
        <f t="shared" si="45"/>
        <v>0</v>
      </c>
      <c r="H134" s="66">
        <f t="shared" ref="H134" si="46">H74+H56+H95</f>
        <v>0</v>
      </c>
      <c r="I134" s="66">
        <f t="shared" si="45"/>
        <v>0</v>
      </c>
      <c r="J134" s="66">
        <f t="shared" si="45"/>
        <v>0</v>
      </c>
      <c r="K134" s="66">
        <f t="shared" si="45"/>
        <v>560853</v>
      </c>
      <c r="L134" s="66">
        <f t="shared" si="45"/>
        <v>430438</v>
      </c>
      <c r="M134" s="1"/>
    </row>
    <row r="135" spans="1:13" x14ac:dyDescent="0.25">
      <c r="A135" s="368"/>
      <c r="B135" s="355"/>
      <c r="C135" s="63" t="s">
        <v>22</v>
      </c>
      <c r="D135" s="4">
        <f t="shared" ref="D135:J135" si="47">D75+D34</f>
        <v>230000</v>
      </c>
      <c r="E135" s="4">
        <f t="shared" si="47"/>
        <v>0</v>
      </c>
      <c r="F135" s="4">
        <f t="shared" si="47"/>
        <v>0</v>
      </c>
      <c r="G135" s="4">
        <f t="shared" si="47"/>
        <v>0</v>
      </c>
      <c r="H135" s="4">
        <f t="shared" ref="H135" si="48">H75+H34</f>
        <v>0</v>
      </c>
      <c r="I135" s="4">
        <f t="shared" si="47"/>
        <v>0</v>
      </c>
      <c r="J135" s="4">
        <f t="shared" si="47"/>
        <v>0</v>
      </c>
      <c r="K135" s="4">
        <f>K75+K34+K96</f>
        <v>230000</v>
      </c>
      <c r="L135" s="4">
        <f>L75+L34+L96</f>
        <v>0</v>
      </c>
    </row>
    <row r="136" spans="1:13" x14ac:dyDescent="0.25">
      <c r="A136" s="368"/>
      <c r="B136" s="355"/>
      <c r="C136" s="63" t="s">
        <v>33</v>
      </c>
      <c r="D136" s="4">
        <f>D76</f>
        <v>0</v>
      </c>
      <c r="E136" s="4">
        <f t="shared" ref="E136:L136" si="49">E76+E97</f>
        <v>0</v>
      </c>
      <c r="F136" s="4">
        <f t="shared" si="49"/>
        <v>0</v>
      </c>
      <c r="G136" s="4">
        <f t="shared" si="49"/>
        <v>0</v>
      </c>
      <c r="H136" s="4">
        <f t="shared" ref="H136" si="50">H76+H97</f>
        <v>0</v>
      </c>
      <c r="I136" s="4">
        <f t="shared" si="49"/>
        <v>0</v>
      </c>
      <c r="J136" s="4">
        <f t="shared" si="49"/>
        <v>0</v>
      </c>
      <c r="K136" s="4">
        <f t="shared" si="49"/>
        <v>0</v>
      </c>
      <c r="L136" s="4">
        <f t="shared" si="49"/>
        <v>0</v>
      </c>
    </row>
    <row r="137" spans="1:13" x14ac:dyDescent="0.25">
      <c r="A137" s="368"/>
      <c r="B137" s="355"/>
      <c r="C137" s="63" t="s">
        <v>184</v>
      </c>
      <c r="D137" s="4">
        <f t="shared" ref="D137:L138" si="51">D35</f>
        <v>1300000</v>
      </c>
      <c r="E137" s="4">
        <f t="shared" si="51"/>
        <v>0</v>
      </c>
      <c r="F137" s="4">
        <f t="shared" si="51"/>
        <v>0</v>
      </c>
      <c r="G137" s="4">
        <f t="shared" si="51"/>
        <v>0</v>
      </c>
      <c r="H137" s="4">
        <f t="shared" ref="H137" si="52">H35</f>
        <v>0</v>
      </c>
      <c r="I137" s="4">
        <f t="shared" si="51"/>
        <v>0</v>
      </c>
      <c r="J137" s="4">
        <f t="shared" si="51"/>
        <v>0</v>
      </c>
      <c r="K137" s="4">
        <f t="shared" si="51"/>
        <v>1300000</v>
      </c>
      <c r="L137" s="4">
        <f t="shared" si="51"/>
        <v>390000</v>
      </c>
    </row>
    <row r="138" spans="1:13" x14ac:dyDescent="0.25">
      <c r="A138" s="368"/>
      <c r="B138" s="355"/>
      <c r="C138" s="63" t="s">
        <v>89</v>
      </c>
      <c r="D138" s="4">
        <f t="shared" si="51"/>
        <v>0</v>
      </c>
      <c r="E138" s="4">
        <f t="shared" si="51"/>
        <v>0</v>
      </c>
      <c r="F138" s="4">
        <f t="shared" si="51"/>
        <v>0</v>
      </c>
      <c r="G138" s="4">
        <f t="shared" si="51"/>
        <v>0</v>
      </c>
      <c r="H138" s="4">
        <f t="shared" ref="H138" si="53">H36</f>
        <v>0</v>
      </c>
      <c r="I138" s="4">
        <f t="shared" si="51"/>
        <v>0</v>
      </c>
      <c r="J138" s="4">
        <f t="shared" si="51"/>
        <v>0</v>
      </c>
      <c r="K138" s="4">
        <f t="shared" si="51"/>
        <v>0</v>
      </c>
      <c r="L138" s="107">
        <f t="shared" si="51"/>
        <v>0</v>
      </c>
    </row>
    <row r="139" spans="1:13" x14ac:dyDescent="0.25">
      <c r="A139" s="368"/>
      <c r="B139" s="355"/>
      <c r="C139" s="63" t="s">
        <v>34</v>
      </c>
      <c r="D139" s="4">
        <f t="shared" ref="D139:L139" si="54">D77+D98</f>
        <v>230000</v>
      </c>
      <c r="E139" s="4">
        <f t="shared" si="54"/>
        <v>2744000</v>
      </c>
      <c r="F139" s="4">
        <f t="shared" si="54"/>
        <v>0</v>
      </c>
      <c r="G139" s="4">
        <f t="shared" si="54"/>
        <v>0</v>
      </c>
      <c r="H139" s="4">
        <f t="shared" ref="H139" si="55">H77+H98</f>
        <v>0</v>
      </c>
      <c r="I139" s="4">
        <f t="shared" si="54"/>
        <v>0</v>
      </c>
      <c r="J139" s="4">
        <f t="shared" si="54"/>
        <v>0</v>
      </c>
      <c r="K139" s="4">
        <f t="shared" si="54"/>
        <v>2974000</v>
      </c>
      <c r="L139" s="4">
        <f t="shared" si="54"/>
        <v>2744000</v>
      </c>
    </row>
    <row r="140" spans="1:13" x14ac:dyDescent="0.25">
      <c r="A140" s="368"/>
      <c r="B140" s="355"/>
      <c r="C140" s="63" t="s">
        <v>10</v>
      </c>
      <c r="D140" s="4">
        <f t="shared" ref="D140:L140" si="56">D79+D57+D37+D99</f>
        <v>12312795</v>
      </c>
      <c r="E140" s="4">
        <f t="shared" si="56"/>
        <v>882591</v>
      </c>
      <c r="F140" s="4">
        <f t="shared" si="56"/>
        <v>0</v>
      </c>
      <c r="G140" s="4">
        <f t="shared" si="56"/>
        <v>0</v>
      </c>
      <c r="H140" s="4">
        <f t="shared" ref="H140" si="57">H79+H57+H37+H99</f>
        <v>0</v>
      </c>
      <c r="I140" s="4">
        <f t="shared" si="56"/>
        <v>0</v>
      </c>
      <c r="J140" s="4">
        <f t="shared" si="56"/>
        <v>0</v>
      </c>
      <c r="K140" s="4">
        <f t="shared" si="56"/>
        <v>13195386</v>
      </c>
      <c r="L140" s="4">
        <f t="shared" si="56"/>
        <v>481250</v>
      </c>
    </row>
    <row r="141" spans="1:13" x14ac:dyDescent="0.25">
      <c r="A141" s="368"/>
      <c r="B141" s="355"/>
      <c r="C141" s="63" t="s">
        <v>2</v>
      </c>
      <c r="D141" s="4">
        <f t="shared" ref="D141:L141" si="58">D80+D58+D38+D70+D100</f>
        <v>25253504</v>
      </c>
      <c r="E141" s="4">
        <f t="shared" si="58"/>
        <v>-2395969</v>
      </c>
      <c r="F141" s="4">
        <f t="shared" si="58"/>
        <v>0</v>
      </c>
      <c r="G141" s="4">
        <f t="shared" si="58"/>
        <v>0</v>
      </c>
      <c r="H141" s="4">
        <f t="shared" ref="H141" si="59">H80+H58+H38+H70+H100</f>
        <v>0</v>
      </c>
      <c r="I141" s="4">
        <f t="shared" si="58"/>
        <v>0</v>
      </c>
      <c r="J141" s="4">
        <f t="shared" si="58"/>
        <v>3000</v>
      </c>
      <c r="K141" s="4">
        <f t="shared" si="58"/>
        <v>22860535</v>
      </c>
      <c r="L141" s="4">
        <f t="shared" si="58"/>
        <v>4200610</v>
      </c>
    </row>
    <row r="142" spans="1:13" x14ac:dyDescent="0.25">
      <c r="A142" s="368"/>
      <c r="B142" s="355"/>
      <c r="C142" s="63" t="s">
        <v>35</v>
      </c>
      <c r="D142" s="4">
        <f>D81+D101</f>
        <v>3064211</v>
      </c>
      <c r="E142" s="4">
        <f t="shared" ref="E142:L142" si="60">E81+E101</f>
        <v>-312000</v>
      </c>
      <c r="F142" s="4">
        <f t="shared" si="60"/>
        <v>0</v>
      </c>
      <c r="G142" s="4">
        <f t="shared" si="60"/>
        <v>0</v>
      </c>
      <c r="H142" s="4">
        <f t="shared" ref="H142" si="61">H81+H101</f>
        <v>0</v>
      </c>
      <c r="I142" s="4">
        <f t="shared" si="60"/>
        <v>0</v>
      </c>
      <c r="J142" s="4">
        <f t="shared" si="60"/>
        <v>0</v>
      </c>
      <c r="K142" s="4">
        <f t="shared" si="60"/>
        <v>2752211</v>
      </c>
      <c r="L142" s="4">
        <f t="shared" si="60"/>
        <v>0</v>
      </c>
    </row>
    <row r="143" spans="1:13" x14ac:dyDescent="0.25">
      <c r="A143" s="368"/>
      <c r="B143" s="355"/>
      <c r="C143" s="63" t="s">
        <v>117</v>
      </c>
      <c r="D143" s="108">
        <f t="shared" ref="D143:L143" si="62">D39+D102</f>
        <v>433307</v>
      </c>
      <c r="E143" s="108">
        <f t="shared" si="62"/>
        <v>0</v>
      </c>
      <c r="F143" s="108">
        <f t="shared" si="62"/>
        <v>0</v>
      </c>
      <c r="G143" s="108">
        <f t="shared" si="62"/>
        <v>0</v>
      </c>
      <c r="H143" s="108">
        <f t="shared" ref="H143" si="63">H39+H102</f>
        <v>0</v>
      </c>
      <c r="I143" s="108">
        <f t="shared" si="62"/>
        <v>0</v>
      </c>
      <c r="J143" s="108">
        <f t="shared" si="62"/>
        <v>0</v>
      </c>
      <c r="K143" s="108">
        <f t="shared" si="62"/>
        <v>433307</v>
      </c>
      <c r="L143" s="108">
        <f t="shared" si="62"/>
        <v>201420</v>
      </c>
    </row>
    <row r="144" spans="1:13" x14ac:dyDescent="0.25">
      <c r="A144" s="368"/>
      <c r="B144" s="355"/>
      <c r="C144" s="63" t="s">
        <v>11</v>
      </c>
      <c r="D144" s="4">
        <f>D82+D59+D40+D103</f>
        <v>8660783</v>
      </c>
      <c r="E144" s="4">
        <f t="shared" ref="E144:L144" si="64">E82+E59+E40+E103</f>
        <v>276378</v>
      </c>
      <c r="F144" s="4">
        <f t="shared" si="64"/>
        <v>0</v>
      </c>
      <c r="G144" s="4">
        <f t="shared" si="64"/>
        <v>0</v>
      </c>
      <c r="H144" s="4">
        <f t="shared" ref="H144" si="65">H82+H59+H40+H103</f>
        <v>0</v>
      </c>
      <c r="I144" s="4">
        <f t="shared" si="64"/>
        <v>0</v>
      </c>
      <c r="J144" s="4">
        <f t="shared" si="64"/>
        <v>0</v>
      </c>
      <c r="K144" s="4">
        <f t="shared" si="64"/>
        <v>8937161</v>
      </c>
      <c r="L144" s="4">
        <f t="shared" si="64"/>
        <v>174398</v>
      </c>
    </row>
    <row r="145" spans="1:13" x14ac:dyDescent="0.25">
      <c r="A145" s="368"/>
      <c r="B145" s="355"/>
      <c r="C145" s="63" t="s">
        <v>91</v>
      </c>
      <c r="D145" s="4">
        <f t="shared" ref="D145:L145" si="66">D41</f>
        <v>11000</v>
      </c>
      <c r="E145" s="4">
        <f t="shared" si="66"/>
        <v>0</v>
      </c>
      <c r="F145" s="4">
        <f t="shared" si="66"/>
        <v>0</v>
      </c>
      <c r="G145" s="4">
        <f t="shared" si="66"/>
        <v>0</v>
      </c>
      <c r="H145" s="4">
        <f t="shared" ref="H145" si="67">H41</f>
        <v>0</v>
      </c>
      <c r="I145" s="4">
        <f t="shared" si="66"/>
        <v>0</v>
      </c>
      <c r="J145" s="4">
        <f t="shared" si="66"/>
        <v>0</v>
      </c>
      <c r="K145" s="4">
        <f t="shared" si="66"/>
        <v>11000</v>
      </c>
      <c r="L145" s="107">
        <f t="shared" si="66"/>
        <v>11000</v>
      </c>
    </row>
    <row r="146" spans="1:13" x14ac:dyDescent="0.25">
      <c r="A146" s="368"/>
      <c r="B146" s="355"/>
      <c r="C146" s="63" t="s">
        <v>12</v>
      </c>
      <c r="D146" s="4">
        <f t="shared" ref="D146:L146" si="68">D83+D60+D104+D42+D48</f>
        <v>281102</v>
      </c>
      <c r="E146" s="4">
        <f t="shared" si="68"/>
        <v>105000</v>
      </c>
      <c r="F146" s="4">
        <f t="shared" si="68"/>
        <v>0</v>
      </c>
      <c r="G146" s="4">
        <f t="shared" si="68"/>
        <v>0</v>
      </c>
      <c r="H146" s="4">
        <f t="shared" ref="H146" si="69">H83+H60+H104+H42+H48</f>
        <v>0</v>
      </c>
      <c r="I146" s="4">
        <f t="shared" si="68"/>
        <v>0</v>
      </c>
      <c r="J146" s="4">
        <f t="shared" si="68"/>
        <v>0</v>
      </c>
      <c r="K146" s="4">
        <f t="shared" si="68"/>
        <v>386102</v>
      </c>
      <c r="L146" s="4">
        <f t="shared" si="68"/>
        <v>106957</v>
      </c>
    </row>
    <row r="147" spans="1:13" x14ac:dyDescent="0.25">
      <c r="A147" s="368"/>
      <c r="B147" s="355"/>
      <c r="C147" s="65" t="s">
        <v>95</v>
      </c>
      <c r="D147" s="66">
        <f>D105+D84+D70+D61+D48+D43</f>
        <v>51776702</v>
      </c>
      <c r="E147" s="66">
        <f t="shared" ref="E147:L147" si="70">E105+E84+E70+E61+E48+E43</f>
        <v>1300000</v>
      </c>
      <c r="F147" s="66">
        <f t="shared" si="70"/>
        <v>0</v>
      </c>
      <c r="G147" s="66">
        <f t="shared" si="70"/>
        <v>0</v>
      </c>
      <c r="H147" s="66">
        <f t="shared" ref="H147" si="71">H105+H84+H70+H61+H48+H43</f>
        <v>0</v>
      </c>
      <c r="I147" s="66">
        <f t="shared" si="70"/>
        <v>0</v>
      </c>
      <c r="J147" s="66">
        <f t="shared" si="70"/>
        <v>3000</v>
      </c>
      <c r="K147" s="66">
        <f t="shared" si="70"/>
        <v>53079702</v>
      </c>
      <c r="L147" s="66">
        <f t="shared" si="70"/>
        <v>8309635</v>
      </c>
      <c r="M147" s="1"/>
    </row>
    <row r="148" spans="1:13" x14ac:dyDescent="0.25">
      <c r="A148" s="368"/>
      <c r="B148" s="355"/>
      <c r="C148" s="63" t="s">
        <v>36</v>
      </c>
      <c r="D148" s="4">
        <f t="shared" ref="D148:L148" si="72">D85</f>
        <v>0</v>
      </c>
      <c r="E148" s="4">
        <f t="shared" si="72"/>
        <v>0</v>
      </c>
      <c r="F148" s="4">
        <f t="shared" si="72"/>
        <v>0</v>
      </c>
      <c r="G148" s="4">
        <f t="shared" si="72"/>
        <v>0</v>
      </c>
      <c r="H148" s="4">
        <f t="shared" ref="H148" si="73">H85</f>
        <v>0</v>
      </c>
      <c r="I148" s="4">
        <f t="shared" si="72"/>
        <v>0</v>
      </c>
      <c r="J148" s="4">
        <f t="shared" si="72"/>
        <v>0</v>
      </c>
      <c r="K148" s="4">
        <f t="shared" si="72"/>
        <v>0</v>
      </c>
      <c r="L148" s="107">
        <f t="shared" si="72"/>
        <v>0</v>
      </c>
    </row>
    <row r="149" spans="1:13" x14ac:dyDescent="0.25">
      <c r="A149" s="368"/>
      <c r="B149" s="355"/>
      <c r="C149" s="63" t="s">
        <v>23</v>
      </c>
      <c r="D149" s="4">
        <f t="shared" ref="D149:L149" si="74">D51+D49+D53+D44</f>
        <v>19449516</v>
      </c>
      <c r="E149" s="4">
        <f t="shared" si="74"/>
        <v>-1300000</v>
      </c>
      <c r="F149" s="4">
        <f t="shared" si="74"/>
        <v>0</v>
      </c>
      <c r="G149" s="4">
        <f t="shared" si="74"/>
        <v>0</v>
      </c>
      <c r="H149" s="4">
        <f t="shared" ref="H149" si="75">H51+H49+H53+H44</f>
        <v>0</v>
      </c>
      <c r="I149" s="4">
        <f t="shared" si="74"/>
        <v>0</v>
      </c>
      <c r="J149" s="4">
        <f t="shared" si="74"/>
        <v>0</v>
      </c>
      <c r="K149" s="4">
        <f t="shared" si="74"/>
        <v>18149516</v>
      </c>
      <c r="L149" s="135">
        <f t="shared" si="74"/>
        <v>0</v>
      </c>
    </row>
    <row r="150" spans="1:13" x14ac:dyDescent="0.25">
      <c r="A150" s="368"/>
      <c r="B150" s="355"/>
      <c r="C150" s="63" t="s">
        <v>5</v>
      </c>
      <c r="D150" s="4">
        <f t="shared" ref="D150:L150" si="76">D52+D54+D45</f>
        <v>21758284</v>
      </c>
      <c r="E150" s="4">
        <f t="shared" si="76"/>
        <v>0</v>
      </c>
      <c r="F150" s="4">
        <f t="shared" si="76"/>
        <v>0</v>
      </c>
      <c r="G150" s="4">
        <f t="shared" si="76"/>
        <v>0</v>
      </c>
      <c r="H150" s="4">
        <f t="shared" ref="H150" si="77">H52+H54+H45</f>
        <v>0</v>
      </c>
      <c r="I150" s="4">
        <f t="shared" si="76"/>
        <v>0</v>
      </c>
      <c r="J150" s="4">
        <f t="shared" si="76"/>
        <v>0</v>
      </c>
      <c r="K150" s="4">
        <f t="shared" si="76"/>
        <v>21758284</v>
      </c>
      <c r="L150" s="107">
        <f t="shared" si="76"/>
        <v>11138793</v>
      </c>
    </row>
    <row r="151" spans="1:13" x14ac:dyDescent="0.25">
      <c r="A151" s="368"/>
      <c r="B151" s="355"/>
      <c r="C151" s="65" t="s">
        <v>96</v>
      </c>
      <c r="D151" s="66">
        <f t="shared" ref="D151:L151" si="78">D52+D51+D49+D54+D53+D45+D44</f>
        <v>41207800</v>
      </c>
      <c r="E151" s="66">
        <f t="shared" si="78"/>
        <v>-1300000</v>
      </c>
      <c r="F151" s="66">
        <f t="shared" si="78"/>
        <v>0</v>
      </c>
      <c r="G151" s="66">
        <f t="shared" si="78"/>
        <v>0</v>
      </c>
      <c r="H151" s="66">
        <f t="shared" ref="H151" si="79">H52+H51+H49+H54+H53+H45+H44</f>
        <v>0</v>
      </c>
      <c r="I151" s="66">
        <f t="shared" si="78"/>
        <v>0</v>
      </c>
      <c r="J151" s="66">
        <f t="shared" si="78"/>
        <v>0</v>
      </c>
      <c r="K151" s="66">
        <f t="shared" si="78"/>
        <v>39907800</v>
      </c>
      <c r="L151" s="109">
        <f t="shared" si="78"/>
        <v>11138793</v>
      </c>
      <c r="M151" s="1"/>
    </row>
    <row r="152" spans="1:13" x14ac:dyDescent="0.25">
      <c r="A152" s="368"/>
      <c r="B152" s="355"/>
      <c r="C152" s="63" t="s">
        <v>31</v>
      </c>
      <c r="D152" s="4">
        <f t="shared" ref="D152:L152" si="80">D86+D62+D106</f>
        <v>0</v>
      </c>
      <c r="E152" s="4">
        <f t="shared" si="80"/>
        <v>0</v>
      </c>
      <c r="F152" s="4">
        <f t="shared" si="80"/>
        <v>0</v>
      </c>
      <c r="G152" s="4">
        <f t="shared" si="80"/>
        <v>0</v>
      </c>
      <c r="H152" s="4">
        <f t="shared" ref="H152" si="81">H86+H62+H106</f>
        <v>0</v>
      </c>
      <c r="I152" s="4">
        <f t="shared" si="80"/>
        <v>0</v>
      </c>
      <c r="J152" s="4">
        <f t="shared" si="80"/>
        <v>0</v>
      </c>
      <c r="K152" s="4">
        <f t="shared" si="80"/>
        <v>0</v>
      </c>
      <c r="L152" s="4">
        <f t="shared" si="80"/>
        <v>0</v>
      </c>
    </row>
    <row r="153" spans="1:13" x14ac:dyDescent="0.25">
      <c r="A153" s="368"/>
      <c r="B153" s="355"/>
      <c r="C153" s="63" t="s">
        <v>32</v>
      </c>
      <c r="D153" s="4">
        <f t="shared" ref="D153:L153" si="82">D63+D87+D107</f>
        <v>0</v>
      </c>
      <c r="E153" s="4">
        <f t="shared" si="82"/>
        <v>0</v>
      </c>
      <c r="F153" s="4">
        <f t="shared" si="82"/>
        <v>0</v>
      </c>
      <c r="G153" s="4">
        <f t="shared" si="82"/>
        <v>0</v>
      </c>
      <c r="H153" s="4">
        <f t="shared" ref="H153" si="83">H63+H87+H107</f>
        <v>0</v>
      </c>
      <c r="I153" s="4">
        <f t="shared" si="82"/>
        <v>0</v>
      </c>
      <c r="J153" s="4">
        <f t="shared" si="82"/>
        <v>0</v>
      </c>
      <c r="K153" s="4">
        <f t="shared" si="82"/>
        <v>0</v>
      </c>
      <c r="L153" s="4">
        <f t="shared" si="82"/>
        <v>0</v>
      </c>
    </row>
    <row r="154" spans="1:13" x14ac:dyDescent="0.25">
      <c r="A154" s="368"/>
      <c r="B154" s="355"/>
      <c r="C154" s="63" t="s">
        <v>13</v>
      </c>
      <c r="D154" s="4">
        <f t="shared" ref="D154:L155" si="84">D88+D64+D108</f>
        <v>21680</v>
      </c>
      <c r="E154" s="4">
        <f t="shared" si="84"/>
        <v>0</v>
      </c>
      <c r="F154" s="4">
        <f t="shared" si="84"/>
        <v>0</v>
      </c>
      <c r="G154" s="4">
        <f t="shared" si="84"/>
        <v>0</v>
      </c>
      <c r="H154" s="4">
        <f t="shared" ref="H154" si="85">H88+H64+H108</f>
        <v>0</v>
      </c>
      <c r="I154" s="4">
        <f t="shared" si="84"/>
        <v>0</v>
      </c>
      <c r="J154" s="4">
        <f t="shared" si="84"/>
        <v>0</v>
      </c>
      <c r="K154" s="4">
        <f t="shared" si="84"/>
        <v>21680</v>
      </c>
      <c r="L154" s="4">
        <f t="shared" si="84"/>
        <v>0</v>
      </c>
    </row>
    <row r="155" spans="1:13" x14ac:dyDescent="0.25">
      <c r="A155" s="368"/>
      <c r="B155" s="355"/>
      <c r="C155" s="63" t="s">
        <v>14</v>
      </c>
      <c r="D155" s="4">
        <f t="shared" si="84"/>
        <v>5854</v>
      </c>
      <c r="E155" s="4">
        <f t="shared" si="84"/>
        <v>0</v>
      </c>
      <c r="F155" s="4">
        <f t="shared" si="84"/>
        <v>0</v>
      </c>
      <c r="G155" s="4">
        <f t="shared" si="84"/>
        <v>0</v>
      </c>
      <c r="H155" s="4">
        <f t="shared" ref="H155" si="86">H89+H65+H109</f>
        <v>0</v>
      </c>
      <c r="I155" s="4">
        <f t="shared" si="84"/>
        <v>0</v>
      </c>
      <c r="J155" s="4">
        <f t="shared" si="84"/>
        <v>0</v>
      </c>
      <c r="K155" s="4">
        <f t="shared" si="84"/>
        <v>5854</v>
      </c>
      <c r="L155" s="4">
        <f t="shared" si="84"/>
        <v>0</v>
      </c>
    </row>
    <row r="156" spans="1:13" x14ac:dyDescent="0.25">
      <c r="A156" s="368"/>
      <c r="B156" s="355"/>
      <c r="C156" s="65" t="s">
        <v>97</v>
      </c>
      <c r="D156" s="66">
        <f t="shared" ref="D156:L156" si="87">D89+D88+D86+D65+D64+D63+D62+D87+D106+D108+D109+D107</f>
        <v>27534</v>
      </c>
      <c r="E156" s="66">
        <f t="shared" si="87"/>
        <v>0</v>
      </c>
      <c r="F156" s="66">
        <f t="shared" si="87"/>
        <v>0</v>
      </c>
      <c r="G156" s="66">
        <f t="shared" si="87"/>
        <v>0</v>
      </c>
      <c r="H156" s="66">
        <f t="shared" ref="H156" si="88">H89+H88+H86+H65+H64+H63+H62+H87+H106+H108+H109+H107</f>
        <v>0</v>
      </c>
      <c r="I156" s="66">
        <f t="shared" si="87"/>
        <v>0</v>
      </c>
      <c r="J156" s="66">
        <f t="shared" si="87"/>
        <v>0</v>
      </c>
      <c r="K156" s="66">
        <f t="shared" si="87"/>
        <v>27534</v>
      </c>
      <c r="L156" s="66">
        <f t="shared" si="87"/>
        <v>0</v>
      </c>
      <c r="M156" s="1"/>
    </row>
    <row r="157" spans="1:13" x14ac:dyDescent="0.25">
      <c r="A157" s="368"/>
      <c r="B157" s="355"/>
      <c r="C157" s="63" t="s">
        <v>15</v>
      </c>
      <c r="D157" s="4">
        <f t="shared" ref="D157:L158" si="89">D91+D67+D111</f>
        <v>40687713</v>
      </c>
      <c r="E157" s="4">
        <f t="shared" si="89"/>
        <v>0</v>
      </c>
      <c r="F157" s="4">
        <f t="shared" si="89"/>
        <v>0</v>
      </c>
      <c r="G157" s="4">
        <f t="shared" si="89"/>
        <v>0</v>
      </c>
      <c r="H157" s="4">
        <f t="shared" ref="H157" si="90">H91+H67+H111</f>
        <v>0</v>
      </c>
      <c r="I157" s="4">
        <f t="shared" si="89"/>
        <v>0</v>
      </c>
      <c r="J157" s="4">
        <f t="shared" si="89"/>
        <v>0</v>
      </c>
      <c r="K157" s="4">
        <f t="shared" si="89"/>
        <v>40687713</v>
      </c>
      <c r="L157" s="4">
        <f t="shared" si="89"/>
        <v>29320224</v>
      </c>
    </row>
    <row r="158" spans="1:13" x14ac:dyDescent="0.25">
      <c r="A158" s="368"/>
      <c r="B158" s="355"/>
      <c r="C158" s="63" t="s">
        <v>16</v>
      </c>
      <c r="D158" s="4">
        <f t="shared" si="89"/>
        <v>10985683</v>
      </c>
      <c r="E158" s="4">
        <f t="shared" si="89"/>
        <v>0</v>
      </c>
      <c r="F158" s="4">
        <f t="shared" si="89"/>
        <v>0</v>
      </c>
      <c r="G158" s="4">
        <f t="shared" si="89"/>
        <v>0</v>
      </c>
      <c r="H158" s="4">
        <f t="shared" ref="H158" si="91">H92+H68+H112</f>
        <v>0</v>
      </c>
      <c r="I158" s="4">
        <f t="shared" si="89"/>
        <v>0</v>
      </c>
      <c r="J158" s="4">
        <f t="shared" si="89"/>
        <v>0</v>
      </c>
      <c r="K158" s="4">
        <f t="shared" si="89"/>
        <v>10985683</v>
      </c>
      <c r="L158" s="4">
        <f t="shared" si="89"/>
        <v>7916460</v>
      </c>
    </row>
    <row r="159" spans="1:13" x14ac:dyDescent="0.25">
      <c r="A159" s="368"/>
      <c r="B159" s="355"/>
      <c r="C159" s="65" t="s">
        <v>98</v>
      </c>
      <c r="D159" s="66">
        <f t="shared" ref="D159:L159" si="92">D92+D91+D68+D67+D111+D112</f>
        <v>51673396</v>
      </c>
      <c r="E159" s="66">
        <f t="shared" si="92"/>
        <v>0</v>
      </c>
      <c r="F159" s="66">
        <f t="shared" si="92"/>
        <v>0</v>
      </c>
      <c r="G159" s="66">
        <f t="shared" si="92"/>
        <v>0</v>
      </c>
      <c r="H159" s="66">
        <f t="shared" ref="H159" si="93">H92+H91+H68+H67+H111+H112</f>
        <v>0</v>
      </c>
      <c r="I159" s="66">
        <f t="shared" si="92"/>
        <v>0</v>
      </c>
      <c r="J159" s="66">
        <f t="shared" si="92"/>
        <v>0</v>
      </c>
      <c r="K159" s="66">
        <f t="shared" si="92"/>
        <v>51673396</v>
      </c>
      <c r="L159" s="66">
        <f t="shared" si="92"/>
        <v>37236684</v>
      </c>
      <c r="M159" s="1"/>
    </row>
    <row r="160" spans="1:13" x14ac:dyDescent="0.25">
      <c r="A160" s="368"/>
      <c r="B160" s="355"/>
      <c r="C160" s="65" t="s">
        <v>110</v>
      </c>
      <c r="D160" s="66">
        <f t="shared" ref="D160:L160" si="94">D50</f>
        <v>2500000</v>
      </c>
      <c r="E160" s="66">
        <f t="shared" si="94"/>
        <v>0</v>
      </c>
      <c r="F160" s="66">
        <f t="shared" si="94"/>
        <v>0</v>
      </c>
      <c r="G160" s="66">
        <f t="shared" si="94"/>
        <v>0</v>
      </c>
      <c r="H160" s="66">
        <f t="shared" ref="H160" si="95">H50</f>
        <v>0</v>
      </c>
      <c r="I160" s="66">
        <f t="shared" si="94"/>
        <v>0</v>
      </c>
      <c r="J160" s="66">
        <f t="shared" si="94"/>
        <v>0</v>
      </c>
      <c r="K160" s="66">
        <f t="shared" si="94"/>
        <v>2500000</v>
      </c>
      <c r="L160" s="110">
        <f t="shared" si="94"/>
        <v>0</v>
      </c>
      <c r="M160" s="1"/>
    </row>
    <row r="161" spans="1:13" x14ac:dyDescent="0.25">
      <c r="A161" s="368"/>
      <c r="B161" s="355"/>
      <c r="C161" s="63" t="s">
        <v>3</v>
      </c>
      <c r="D161" s="67">
        <f t="shared" ref="D161:L161" si="96">D47</f>
        <v>323602416</v>
      </c>
      <c r="E161" s="67">
        <f t="shared" si="96"/>
        <v>0</v>
      </c>
      <c r="F161" s="67">
        <f t="shared" si="96"/>
        <v>18378073</v>
      </c>
      <c r="G161" s="67">
        <f t="shared" si="96"/>
        <v>2306000</v>
      </c>
      <c r="H161" s="67">
        <f t="shared" ref="H161" si="97">H47</f>
        <v>4987433</v>
      </c>
      <c r="I161" s="67">
        <f t="shared" si="96"/>
        <v>53536</v>
      </c>
      <c r="J161" s="67">
        <f t="shared" si="96"/>
        <v>0</v>
      </c>
      <c r="K161" s="67">
        <f t="shared" si="96"/>
        <v>349327458</v>
      </c>
      <c r="L161" s="111">
        <f t="shared" si="96"/>
        <v>130345216</v>
      </c>
      <c r="M161" s="1"/>
    </row>
    <row r="162" spans="1:13" x14ac:dyDescent="0.25">
      <c r="A162" s="369"/>
      <c r="B162" s="370"/>
      <c r="C162" s="65" t="s">
        <v>99</v>
      </c>
      <c r="D162" s="66">
        <f>D114</f>
        <v>479955781</v>
      </c>
      <c r="E162" s="66">
        <f t="shared" ref="E162:L162" si="98">E114</f>
        <v>0</v>
      </c>
      <c r="F162" s="66">
        <f t="shared" si="98"/>
        <v>18378073</v>
      </c>
      <c r="G162" s="66">
        <f t="shared" si="98"/>
        <v>2306000</v>
      </c>
      <c r="H162" s="66">
        <f t="shared" ref="H162" si="99">H114</f>
        <v>4987433</v>
      </c>
      <c r="I162" s="66">
        <f t="shared" si="98"/>
        <v>53536</v>
      </c>
      <c r="J162" s="66">
        <f t="shared" si="98"/>
        <v>3000</v>
      </c>
      <c r="K162" s="66">
        <f>K114</f>
        <v>505683823</v>
      </c>
      <c r="L162" s="66">
        <f t="shared" si="98"/>
        <v>190437422</v>
      </c>
      <c r="M162" s="1"/>
    </row>
    <row r="163" spans="1:13" x14ac:dyDescent="0.25">
      <c r="A163" s="1"/>
      <c r="B163" s="98"/>
      <c r="C163" s="1"/>
      <c r="D163" s="1"/>
      <c r="E163" s="68"/>
      <c r="F163" s="1"/>
      <c r="G163" s="1"/>
      <c r="H163" s="1"/>
      <c r="I163" s="1"/>
      <c r="J163" s="1"/>
      <c r="K163" s="1"/>
      <c r="L163" s="112"/>
      <c r="M163" s="1"/>
    </row>
    <row r="164" spans="1:13" s="12" customFormat="1" ht="14.4" x14ac:dyDescent="0.3">
      <c r="A164" s="16" t="s">
        <v>52</v>
      </c>
      <c r="B164" s="16"/>
      <c r="C164" s="16"/>
      <c r="D164" s="16"/>
      <c r="E164" s="16"/>
      <c r="F164" s="16"/>
      <c r="M164" s="317"/>
    </row>
    <row r="165" spans="1:13" s="12" customFormat="1" ht="14.4" x14ac:dyDescent="0.3">
      <c r="A165" s="313"/>
      <c r="B165" s="313"/>
      <c r="C165" s="313"/>
      <c r="D165" s="14"/>
      <c r="E165" s="14"/>
      <c r="F165" s="15"/>
      <c r="M165" s="317"/>
    </row>
    <row r="166" spans="1:13" s="12" customFormat="1" ht="14.4" x14ac:dyDescent="0.3">
      <c r="A166" s="16" t="s">
        <v>209</v>
      </c>
      <c r="B166" s="16"/>
      <c r="C166" s="16"/>
      <c r="D166" s="16"/>
      <c r="E166" s="312"/>
      <c r="F166" s="15">
        <f>SUM(F32)</f>
        <v>18378073</v>
      </c>
      <c r="M166" s="317"/>
    </row>
    <row r="167" spans="1:13" s="12" customFormat="1" ht="14.4" x14ac:dyDescent="0.3">
      <c r="A167" s="16" t="s">
        <v>210</v>
      </c>
      <c r="B167" s="16"/>
      <c r="C167" s="16"/>
      <c r="D167" s="16"/>
      <c r="E167" s="312"/>
      <c r="F167" s="15">
        <f>SUM(I31)</f>
        <v>53536</v>
      </c>
      <c r="M167" s="317"/>
    </row>
    <row r="168" spans="1:13" s="12" customFormat="1" ht="14.4" x14ac:dyDescent="0.3">
      <c r="A168" s="16" t="s">
        <v>192</v>
      </c>
      <c r="B168" s="16"/>
      <c r="C168" s="16"/>
      <c r="D168" s="16"/>
      <c r="E168" s="312"/>
      <c r="F168" s="15">
        <f>SUM(G30,H30)</f>
        <v>7293433</v>
      </c>
      <c r="M168" s="317"/>
    </row>
    <row r="169" spans="1:13" s="12" customFormat="1" ht="14.4" x14ac:dyDescent="0.3">
      <c r="A169" s="16" t="s">
        <v>147</v>
      </c>
      <c r="B169" s="16"/>
      <c r="C169" s="16"/>
      <c r="D169" s="16"/>
      <c r="E169" s="312"/>
      <c r="F169" s="15">
        <v>0</v>
      </c>
      <c r="M169" s="317"/>
    </row>
    <row r="170" spans="1:13" s="12" customFormat="1" ht="14.4" x14ac:dyDescent="0.3">
      <c r="A170" s="343" t="s">
        <v>206</v>
      </c>
      <c r="B170" s="343"/>
      <c r="C170" s="343"/>
      <c r="D170" s="343"/>
      <c r="E170" s="312"/>
      <c r="F170" s="15">
        <v>0</v>
      </c>
      <c r="M170" s="317"/>
    </row>
    <row r="171" spans="1:13" s="12" customFormat="1" ht="14.4" x14ac:dyDescent="0.3">
      <c r="A171" s="343" t="s">
        <v>58</v>
      </c>
      <c r="B171" s="343"/>
      <c r="C171" s="343"/>
      <c r="D171" s="343"/>
      <c r="E171" s="312"/>
      <c r="F171" s="15">
        <v>0</v>
      </c>
      <c r="M171" s="317"/>
    </row>
    <row r="172" spans="1:13" s="12" customFormat="1" ht="14.4" x14ac:dyDescent="0.3">
      <c r="A172" s="16" t="s">
        <v>207</v>
      </c>
      <c r="B172" s="16"/>
      <c r="C172" s="16"/>
      <c r="D172" s="16"/>
      <c r="E172" s="312"/>
      <c r="F172" s="15">
        <v>0</v>
      </c>
      <c r="M172" s="317"/>
    </row>
    <row r="173" spans="1:13" s="12" customFormat="1" ht="14.4" x14ac:dyDescent="0.3">
      <c r="A173" s="312" t="s">
        <v>61</v>
      </c>
      <c r="B173" s="312"/>
      <c r="C173" s="312"/>
      <c r="D173" s="312"/>
      <c r="E173" s="312"/>
      <c r="F173" s="15">
        <v>0</v>
      </c>
      <c r="M173" s="317"/>
    </row>
    <row r="174" spans="1:13" s="12" customFormat="1" ht="14.4" x14ac:dyDescent="0.3">
      <c r="A174" s="343" t="s">
        <v>62</v>
      </c>
      <c r="B174" s="343"/>
      <c r="C174" s="343"/>
      <c r="D174" s="343"/>
      <c r="E174" s="312"/>
      <c r="F174" s="15">
        <f>SUM(J6,J8)</f>
        <v>3000</v>
      </c>
      <c r="M174" s="317"/>
    </row>
    <row r="175" spans="1:13" s="12" customFormat="1" ht="14.4" x14ac:dyDescent="0.3">
      <c r="A175" s="311" t="s">
        <v>149</v>
      </c>
      <c r="B175" s="311"/>
      <c r="C175" s="311"/>
      <c r="D175" s="311"/>
      <c r="E175" s="311"/>
      <c r="F175" s="19">
        <v>0</v>
      </c>
      <c r="M175" s="317"/>
    </row>
    <row r="176" spans="1:13" s="12" customFormat="1" ht="14.4" x14ac:dyDescent="0.3">
      <c r="A176" s="343" t="s">
        <v>63</v>
      </c>
      <c r="B176" s="343"/>
      <c r="C176" s="343"/>
      <c r="D176" s="343"/>
      <c r="E176" s="312"/>
      <c r="F176" s="15">
        <f>SUM(F166:F175)</f>
        <v>25728042</v>
      </c>
      <c r="M176" s="317"/>
    </row>
    <row r="177" spans="1:13" s="12" customFormat="1" ht="14.4" x14ac:dyDescent="0.3">
      <c r="A177" s="345"/>
      <c r="B177" s="345"/>
      <c r="C177" s="345"/>
      <c r="D177" s="345"/>
      <c r="E177" s="345"/>
      <c r="F177" s="345"/>
      <c r="M177" s="317"/>
    </row>
    <row r="178" spans="1:13" s="12" customFormat="1" ht="14.4" x14ac:dyDescent="0.3">
      <c r="A178" s="345"/>
      <c r="B178" s="345"/>
      <c r="C178" s="345"/>
      <c r="D178" s="345"/>
      <c r="E178" s="345"/>
      <c r="F178" s="345"/>
      <c r="M178" s="317"/>
    </row>
    <row r="179" spans="1:13" s="12" customFormat="1" ht="14.4" x14ac:dyDescent="0.3">
      <c r="A179" s="345"/>
      <c r="B179" s="345"/>
      <c r="C179" s="345"/>
      <c r="D179" s="345"/>
      <c r="E179" s="345"/>
      <c r="F179" s="345"/>
      <c r="M179" s="317"/>
    </row>
    <row r="180" spans="1:13" s="12" customFormat="1" ht="14.4" x14ac:dyDescent="0.3">
      <c r="A180" s="343" t="s">
        <v>64</v>
      </c>
      <c r="B180" s="343"/>
      <c r="C180" s="343"/>
      <c r="D180" s="343"/>
      <c r="E180" s="343"/>
      <c r="F180" s="343"/>
      <c r="M180" s="317"/>
    </row>
    <row r="181" spans="1:13" s="12" customFormat="1" ht="14.4" x14ac:dyDescent="0.3">
      <c r="A181" s="345"/>
      <c r="B181" s="345"/>
      <c r="C181" s="345"/>
      <c r="D181" s="345"/>
      <c r="E181" s="345"/>
      <c r="F181" s="345"/>
      <c r="M181" s="317"/>
    </row>
    <row r="182" spans="1:13" s="12" customFormat="1" ht="14.4" x14ac:dyDescent="0.3">
      <c r="A182" s="343" t="s">
        <v>65</v>
      </c>
      <c r="B182" s="343"/>
      <c r="C182" s="343"/>
      <c r="D182" s="343"/>
      <c r="E182" s="312"/>
      <c r="F182" s="15">
        <f>SUM(F47,G47,H47,I47)</f>
        <v>25725042</v>
      </c>
      <c r="M182" s="317"/>
    </row>
    <row r="183" spans="1:13" s="12" customFormat="1" ht="14.4" x14ac:dyDescent="0.3">
      <c r="A183" s="312" t="s">
        <v>150</v>
      </c>
      <c r="B183" s="312"/>
      <c r="C183" s="312"/>
      <c r="D183" s="312"/>
      <c r="E183" s="312"/>
      <c r="F183" s="15">
        <v>0</v>
      </c>
      <c r="M183" s="317"/>
    </row>
    <row r="184" spans="1:13" s="12" customFormat="1" ht="14.4" x14ac:dyDescent="0.3">
      <c r="A184" s="343" t="s">
        <v>66</v>
      </c>
      <c r="B184" s="343"/>
      <c r="C184" s="343"/>
      <c r="D184" s="343"/>
      <c r="E184" s="312"/>
      <c r="F184" s="15">
        <v>0</v>
      </c>
      <c r="M184" s="317"/>
    </row>
    <row r="185" spans="1:13" s="12" customFormat="1" ht="14.4" x14ac:dyDescent="0.3">
      <c r="A185" s="343" t="s">
        <v>67</v>
      </c>
      <c r="B185" s="343"/>
      <c r="C185" s="343"/>
      <c r="D185" s="343"/>
      <c r="E185" s="312"/>
      <c r="F185" s="15">
        <v>0</v>
      </c>
      <c r="M185" s="317"/>
    </row>
    <row r="186" spans="1:13" s="12" customFormat="1" ht="14.4" x14ac:dyDescent="0.3">
      <c r="A186" s="343" t="s">
        <v>68</v>
      </c>
      <c r="B186" s="343"/>
      <c r="C186" s="343"/>
      <c r="D186" s="343"/>
      <c r="E186" s="312"/>
      <c r="F186" s="15">
        <f>SUM(J43)</f>
        <v>3000</v>
      </c>
      <c r="M186" s="317"/>
    </row>
    <row r="187" spans="1:13" s="12" customFormat="1" ht="14.4" x14ac:dyDescent="0.3">
      <c r="A187" s="312" t="s">
        <v>151</v>
      </c>
      <c r="B187" s="312"/>
      <c r="C187" s="312"/>
      <c r="D187" s="312"/>
      <c r="E187" s="312"/>
      <c r="F187" s="15">
        <v>0</v>
      </c>
      <c r="M187" s="317"/>
    </row>
    <row r="188" spans="1:13" s="12" customFormat="1" ht="14.4" x14ac:dyDescent="0.3">
      <c r="A188" s="312" t="s">
        <v>69</v>
      </c>
      <c r="B188" s="312"/>
      <c r="C188" s="312"/>
      <c r="D188" s="312"/>
      <c r="E188" s="312"/>
      <c r="F188" s="15">
        <v>0</v>
      </c>
      <c r="M188" s="317"/>
    </row>
    <row r="189" spans="1:13" s="12" customFormat="1" ht="14.4" x14ac:dyDescent="0.3">
      <c r="A189" s="20" t="s">
        <v>152</v>
      </c>
      <c r="B189" s="20"/>
      <c r="C189" s="20"/>
      <c r="D189" s="21"/>
      <c r="E189" s="21"/>
      <c r="F189" s="22">
        <v>0</v>
      </c>
      <c r="M189" s="317"/>
    </row>
    <row r="190" spans="1:13" s="12" customFormat="1" ht="14.4" x14ac:dyDescent="0.3">
      <c r="A190" s="341" t="s">
        <v>63</v>
      </c>
      <c r="B190" s="341"/>
      <c r="C190" s="341"/>
      <c r="D190" s="341"/>
      <c r="E190" s="312"/>
      <c r="F190" s="15">
        <f>SUM(F182:F189)</f>
        <v>25728042</v>
      </c>
      <c r="M190" s="317"/>
    </row>
    <row r="191" spans="1:13" s="12" customFormat="1" ht="14.4" x14ac:dyDescent="0.3">
      <c r="A191" s="312"/>
      <c r="B191" s="16"/>
      <c r="C191" s="23"/>
      <c r="D191" s="14"/>
      <c r="E191" s="14"/>
      <c r="F191" s="15"/>
      <c r="M191" s="317"/>
    </row>
    <row r="192" spans="1:13" s="12" customFormat="1" ht="14.4" x14ac:dyDescent="0.3">
      <c r="A192" s="343" t="s">
        <v>70</v>
      </c>
      <c r="B192" s="343"/>
      <c r="C192" s="343"/>
      <c r="D192" s="343"/>
      <c r="E192" s="343"/>
      <c r="F192" s="343"/>
      <c r="M192" s="317"/>
    </row>
    <row r="193" spans="1:13" s="12" customFormat="1" ht="14.4" x14ac:dyDescent="0.3">
      <c r="A193" s="313"/>
      <c r="B193" s="313"/>
      <c r="C193" s="313"/>
      <c r="D193" s="14"/>
      <c r="E193" s="14"/>
      <c r="F193" s="15"/>
      <c r="M193" s="317"/>
    </row>
    <row r="194" spans="1:13" s="12" customFormat="1" ht="14.4" x14ac:dyDescent="0.3">
      <c r="A194" s="16" t="s">
        <v>191</v>
      </c>
      <c r="B194" s="16"/>
      <c r="C194" s="16"/>
      <c r="D194" s="16"/>
      <c r="E194" s="312"/>
      <c r="F194" s="15">
        <v>0</v>
      </c>
      <c r="M194" s="317"/>
    </row>
    <row r="195" spans="1:13" s="12" customFormat="1" ht="14.4" x14ac:dyDescent="0.3">
      <c r="A195" s="343" t="s">
        <v>192</v>
      </c>
      <c r="B195" s="343"/>
      <c r="C195" s="343"/>
      <c r="D195" s="343"/>
      <c r="E195" s="312"/>
      <c r="F195" s="15">
        <v>0</v>
      </c>
      <c r="M195" s="317"/>
    </row>
    <row r="196" spans="1:13" s="12" customFormat="1" ht="14.4" x14ac:dyDescent="0.3">
      <c r="A196" s="16" t="s">
        <v>147</v>
      </c>
      <c r="B196" s="312"/>
      <c r="C196" s="312"/>
      <c r="D196" s="312"/>
      <c r="E196" s="312"/>
      <c r="F196" s="15">
        <v>0</v>
      </c>
      <c r="M196" s="317"/>
    </row>
    <row r="197" spans="1:13" s="12" customFormat="1" ht="14.4" x14ac:dyDescent="0.3">
      <c r="A197" s="343" t="s">
        <v>148</v>
      </c>
      <c r="B197" s="343"/>
      <c r="C197" s="343"/>
      <c r="D197" s="343"/>
      <c r="E197" s="312"/>
      <c r="F197" s="15">
        <v>0</v>
      </c>
      <c r="M197" s="317"/>
    </row>
    <row r="198" spans="1:13" s="12" customFormat="1" ht="14.4" x14ac:dyDescent="0.3">
      <c r="A198" s="343" t="s">
        <v>153</v>
      </c>
      <c r="B198" s="343"/>
      <c r="C198" s="343"/>
      <c r="D198" s="343"/>
      <c r="E198" s="312"/>
      <c r="F198" s="15">
        <v>0</v>
      </c>
      <c r="M198" s="317"/>
    </row>
    <row r="199" spans="1:13" s="12" customFormat="1" ht="14.4" x14ac:dyDescent="0.3">
      <c r="A199" s="16" t="s">
        <v>154</v>
      </c>
      <c r="B199" s="16"/>
      <c r="C199" s="16"/>
      <c r="D199" s="16"/>
      <c r="E199" s="312"/>
      <c r="F199" s="15">
        <v>0</v>
      </c>
      <c r="M199" s="317"/>
    </row>
    <row r="200" spans="1:13" s="12" customFormat="1" ht="14.4" x14ac:dyDescent="0.3">
      <c r="A200" s="312" t="s">
        <v>61</v>
      </c>
      <c r="B200" s="312"/>
      <c r="C200" s="312"/>
      <c r="D200" s="312"/>
      <c r="E200" s="312"/>
      <c r="F200" s="15">
        <v>0</v>
      </c>
      <c r="M200" s="317"/>
    </row>
    <row r="201" spans="1:13" s="12" customFormat="1" ht="14.4" x14ac:dyDescent="0.3">
      <c r="A201" s="344" t="s">
        <v>62</v>
      </c>
      <c r="B201" s="344"/>
      <c r="C201" s="344"/>
      <c r="D201" s="344"/>
      <c r="E201" s="311"/>
      <c r="F201" s="19">
        <v>0</v>
      </c>
      <c r="M201" s="317"/>
    </row>
    <row r="202" spans="1:13" s="12" customFormat="1" ht="14.4" x14ac:dyDescent="0.3">
      <c r="A202" s="341" t="s">
        <v>63</v>
      </c>
      <c r="B202" s="341"/>
      <c r="C202" s="341"/>
      <c r="D202" s="341"/>
      <c r="E202" s="312"/>
      <c r="F202" s="15">
        <f>SUM(F194:F201)</f>
        <v>0</v>
      </c>
      <c r="M202" s="317"/>
    </row>
    <row r="203" spans="1:13" s="12" customFormat="1" ht="14.4" x14ac:dyDescent="0.3">
      <c r="A203" s="345"/>
      <c r="B203" s="345"/>
      <c r="C203" s="345"/>
      <c r="D203" s="345"/>
      <c r="E203" s="345"/>
      <c r="F203" s="345"/>
      <c r="M203" s="317"/>
    </row>
    <row r="204" spans="1:13" s="12" customFormat="1" ht="14.4" x14ac:dyDescent="0.3">
      <c r="A204" s="345"/>
      <c r="B204" s="345"/>
      <c r="C204" s="345"/>
      <c r="D204" s="345"/>
      <c r="E204" s="345"/>
      <c r="F204" s="345"/>
      <c r="M204" s="317"/>
    </row>
    <row r="205" spans="1:13" s="12" customFormat="1" ht="14.4" x14ac:dyDescent="0.3">
      <c r="A205" s="345"/>
      <c r="B205" s="345"/>
      <c r="C205" s="345"/>
      <c r="D205" s="345"/>
      <c r="E205" s="345"/>
      <c r="F205" s="345"/>
      <c r="M205" s="317"/>
    </row>
    <row r="206" spans="1:13" s="12" customFormat="1" ht="14.4" x14ac:dyDescent="0.3">
      <c r="A206" s="343" t="s">
        <v>71</v>
      </c>
      <c r="B206" s="343"/>
      <c r="C206" s="343"/>
      <c r="D206" s="343"/>
      <c r="E206" s="343"/>
      <c r="F206" s="343"/>
      <c r="M206" s="317"/>
    </row>
    <row r="207" spans="1:13" s="12" customFormat="1" ht="14.4" x14ac:dyDescent="0.3">
      <c r="A207" s="345"/>
      <c r="B207" s="345"/>
      <c r="C207" s="345"/>
      <c r="D207" s="345"/>
      <c r="E207" s="345"/>
      <c r="F207" s="345"/>
      <c r="M207" s="317"/>
    </row>
    <row r="208" spans="1:13" s="12" customFormat="1" ht="14.4" x14ac:dyDescent="0.3">
      <c r="A208" s="343" t="s">
        <v>65</v>
      </c>
      <c r="B208" s="343"/>
      <c r="C208" s="343"/>
      <c r="D208" s="343"/>
      <c r="E208" s="312"/>
      <c r="F208" s="15">
        <v>0</v>
      </c>
      <c r="M208" s="317"/>
    </row>
    <row r="209" spans="1:13" s="12" customFormat="1" ht="14.4" x14ac:dyDescent="0.3">
      <c r="A209" s="312" t="s">
        <v>150</v>
      </c>
      <c r="B209" s="312"/>
      <c r="C209" s="312"/>
      <c r="D209" s="312"/>
      <c r="E209" s="312"/>
      <c r="F209" s="15">
        <f>SUM(E51)</f>
        <v>-1300000</v>
      </c>
      <c r="M209" s="317"/>
    </row>
    <row r="210" spans="1:13" s="12" customFormat="1" ht="14.4" x14ac:dyDescent="0.3">
      <c r="A210" s="343" t="s">
        <v>66</v>
      </c>
      <c r="B210" s="343"/>
      <c r="C210" s="343"/>
      <c r="D210" s="343"/>
      <c r="E210" s="312"/>
      <c r="F210" s="15">
        <v>0</v>
      </c>
      <c r="M210" s="317"/>
    </row>
    <row r="211" spans="1:13" s="12" customFormat="1" ht="14.4" x14ac:dyDescent="0.3">
      <c r="A211" s="343" t="s">
        <v>67</v>
      </c>
      <c r="B211" s="343"/>
      <c r="C211" s="343"/>
      <c r="D211" s="343"/>
      <c r="E211" s="312"/>
      <c r="F211" s="15">
        <v>0</v>
      </c>
      <c r="M211" s="317"/>
    </row>
    <row r="212" spans="1:13" s="12" customFormat="1" ht="14.4" x14ac:dyDescent="0.3">
      <c r="A212" s="343" t="s">
        <v>68</v>
      </c>
      <c r="B212" s="343"/>
      <c r="C212" s="343"/>
      <c r="D212" s="343"/>
      <c r="E212" s="312"/>
      <c r="F212" s="15">
        <f>SUM(E43)</f>
        <v>1300000</v>
      </c>
      <c r="M212" s="317"/>
    </row>
    <row r="213" spans="1:13" s="12" customFormat="1" ht="14.4" x14ac:dyDescent="0.3">
      <c r="A213" s="312" t="s">
        <v>72</v>
      </c>
      <c r="B213" s="312"/>
      <c r="C213" s="312"/>
      <c r="D213" s="312"/>
      <c r="E213" s="312"/>
      <c r="F213" s="15">
        <v>0</v>
      </c>
      <c r="M213" s="317"/>
    </row>
    <row r="214" spans="1:13" s="12" customFormat="1" ht="14.4" x14ac:dyDescent="0.3">
      <c r="A214" s="312" t="s">
        <v>73</v>
      </c>
      <c r="B214" s="312"/>
      <c r="C214" s="312"/>
      <c r="D214" s="312"/>
      <c r="E214" s="312"/>
      <c r="F214" s="15">
        <v>0</v>
      </c>
      <c r="M214" s="317"/>
    </row>
    <row r="215" spans="1:13" s="12" customFormat="1" ht="14.4" x14ac:dyDescent="0.3">
      <c r="A215" s="20" t="s">
        <v>152</v>
      </c>
      <c r="B215" s="20"/>
      <c r="C215" s="20"/>
      <c r="D215" s="21"/>
      <c r="E215" s="21"/>
      <c r="F215" s="22">
        <v>0</v>
      </c>
      <c r="M215" s="317"/>
    </row>
    <row r="216" spans="1:13" s="12" customFormat="1" ht="14.4" x14ac:dyDescent="0.3">
      <c r="A216" s="341" t="s">
        <v>63</v>
      </c>
      <c r="B216" s="341"/>
      <c r="C216" s="341"/>
      <c r="D216" s="341"/>
      <c r="E216" s="312"/>
      <c r="F216" s="15">
        <f>SUM(F208:F215)</f>
        <v>0</v>
      </c>
      <c r="M216" s="317"/>
    </row>
    <row r="217" spans="1:13" s="12" customFormat="1" ht="14.4" x14ac:dyDescent="0.3">
      <c r="A217" s="24"/>
      <c r="B217" s="25"/>
      <c r="C217" s="26"/>
      <c r="D217" s="27"/>
      <c r="E217" s="27"/>
      <c r="F217" s="28"/>
      <c r="M217" s="317"/>
    </row>
    <row r="218" spans="1:13" s="12" customFormat="1" ht="14.4" x14ac:dyDescent="0.3">
      <c r="A218" s="24"/>
      <c r="B218" s="25"/>
      <c r="C218" s="26"/>
      <c r="D218" s="27"/>
      <c r="E218" s="27"/>
      <c r="F218" s="28"/>
      <c r="M218" s="317"/>
    </row>
    <row r="219" spans="1:13" s="12" customFormat="1" ht="14.4" x14ac:dyDescent="0.3">
      <c r="A219" s="338" t="s">
        <v>74</v>
      </c>
      <c r="B219" s="338"/>
      <c r="C219" s="338"/>
      <c r="D219" s="338"/>
      <c r="E219" s="338"/>
      <c r="F219" s="338"/>
      <c r="M219" s="317"/>
    </row>
    <row r="220" spans="1:13" s="12" customFormat="1" ht="14.4" x14ac:dyDescent="0.3">
      <c r="A220" s="340"/>
      <c r="B220" s="340"/>
      <c r="C220" s="340"/>
      <c r="D220" s="340"/>
      <c r="E220" s="340"/>
      <c r="F220" s="340"/>
      <c r="M220" s="317"/>
    </row>
    <row r="221" spans="1:13" s="12" customFormat="1" ht="14.4" x14ac:dyDescent="0.3">
      <c r="A221" s="314"/>
      <c r="B221" s="314"/>
      <c r="C221" s="314"/>
      <c r="D221" s="30"/>
      <c r="E221" s="30"/>
      <c r="F221" s="31"/>
      <c r="M221" s="317"/>
    </row>
    <row r="222" spans="1:13" s="12" customFormat="1" ht="14.4" x14ac:dyDescent="0.3">
      <c r="A222" s="315" t="s">
        <v>211</v>
      </c>
      <c r="B222" s="32"/>
      <c r="C222" s="32"/>
      <c r="D222" s="32"/>
      <c r="E222" s="32"/>
      <c r="F222" s="31">
        <f>SUM(F166,F194)</f>
        <v>18378073</v>
      </c>
      <c r="M222" s="317"/>
    </row>
    <row r="223" spans="1:13" s="12" customFormat="1" ht="14.4" x14ac:dyDescent="0.3">
      <c r="A223" s="315" t="s">
        <v>210</v>
      </c>
      <c r="B223" s="32"/>
      <c r="C223" s="32"/>
      <c r="D223" s="32"/>
      <c r="E223" s="315"/>
      <c r="F223" s="31">
        <f>SUM(F167,F195)</f>
        <v>53536</v>
      </c>
      <c r="M223" s="317"/>
    </row>
    <row r="224" spans="1:13" s="12" customFormat="1" ht="14.4" x14ac:dyDescent="0.3">
      <c r="A224" s="315" t="s">
        <v>192</v>
      </c>
      <c r="B224" s="32"/>
      <c r="C224" s="32"/>
      <c r="D224" s="32"/>
      <c r="E224" s="315"/>
      <c r="F224" s="31">
        <f>SUM(F168,F196)</f>
        <v>7293433</v>
      </c>
      <c r="M224" s="317"/>
    </row>
    <row r="225" spans="1:13" s="12" customFormat="1" ht="14.4" x14ac:dyDescent="0.3">
      <c r="A225" s="338" t="s">
        <v>155</v>
      </c>
      <c r="B225" s="338"/>
      <c r="C225" s="338"/>
      <c r="D225" s="338"/>
      <c r="E225" s="315"/>
      <c r="F225" s="31">
        <f>SUM(F169,F196)</f>
        <v>0</v>
      </c>
      <c r="M225" s="317"/>
    </row>
    <row r="226" spans="1:13" s="12" customFormat="1" ht="14.4" x14ac:dyDescent="0.3">
      <c r="A226" s="338" t="s">
        <v>208</v>
      </c>
      <c r="B226" s="338"/>
      <c r="C226" s="338"/>
      <c r="D226" s="338"/>
      <c r="E226" s="315"/>
      <c r="F226" s="31">
        <f>F170+F197</f>
        <v>0</v>
      </c>
      <c r="M226" s="317"/>
    </row>
    <row r="227" spans="1:13" s="12" customFormat="1" ht="14.4" x14ac:dyDescent="0.3">
      <c r="A227" s="338" t="s">
        <v>156</v>
      </c>
      <c r="B227" s="338"/>
      <c r="C227" s="338"/>
      <c r="D227" s="338"/>
      <c r="E227" s="315"/>
      <c r="F227" s="31">
        <f>F171+F198</f>
        <v>0</v>
      </c>
      <c r="M227" s="317"/>
    </row>
    <row r="228" spans="1:13" s="12" customFormat="1" ht="14.4" x14ac:dyDescent="0.3">
      <c r="A228" s="32" t="s">
        <v>154</v>
      </c>
      <c r="B228" s="32"/>
      <c r="C228" s="32"/>
      <c r="D228" s="32"/>
      <c r="E228" s="315"/>
      <c r="F228" s="31">
        <f>SUM(F199,F172)</f>
        <v>0</v>
      </c>
      <c r="M228" s="317"/>
    </row>
    <row r="229" spans="1:13" s="12" customFormat="1" ht="14.4" x14ac:dyDescent="0.3">
      <c r="A229" s="315" t="s">
        <v>61</v>
      </c>
      <c r="B229" s="315"/>
      <c r="C229" s="315"/>
      <c r="D229" s="315"/>
      <c r="E229" s="315"/>
      <c r="F229" s="31">
        <f>F200+F173</f>
        <v>0</v>
      </c>
      <c r="M229" s="317"/>
    </row>
    <row r="230" spans="1:13" s="12" customFormat="1" ht="14.4" x14ac:dyDescent="0.3">
      <c r="A230" s="338" t="s">
        <v>62</v>
      </c>
      <c r="B230" s="338"/>
      <c r="C230" s="338"/>
      <c r="D230" s="338"/>
      <c r="E230" s="315"/>
      <c r="F230" s="31">
        <f>F201+F174</f>
        <v>3000</v>
      </c>
      <c r="M230" s="317"/>
    </row>
    <row r="231" spans="1:13" s="12" customFormat="1" ht="14.4" x14ac:dyDescent="0.3">
      <c r="A231" s="316" t="s">
        <v>149</v>
      </c>
      <c r="B231" s="316"/>
      <c r="C231" s="316"/>
      <c r="D231" s="316"/>
      <c r="E231" s="316"/>
      <c r="F231" s="35">
        <f>F175</f>
        <v>0</v>
      </c>
      <c r="M231" s="317"/>
    </row>
    <row r="232" spans="1:13" s="12" customFormat="1" ht="14.4" x14ac:dyDescent="0.3">
      <c r="A232" s="338" t="s">
        <v>63</v>
      </c>
      <c r="B232" s="338"/>
      <c r="C232" s="338"/>
      <c r="D232" s="338"/>
      <c r="E232" s="315"/>
      <c r="F232" s="31">
        <f>SUM(F222:F231)</f>
        <v>25728042</v>
      </c>
      <c r="M232" s="317"/>
    </row>
    <row r="233" spans="1:13" s="12" customFormat="1" ht="14.4" x14ac:dyDescent="0.3">
      <c r="A233" s="315"/>
      <c r="B233" s="315"/>
      <c r="C233" s="315"/>
      <c r="D233" s="315"/>
      <c r="E233" s="315"/>
      <c r="F233" s="31"/>
      <c r="M233" s="317"/>
    </row>
    <row r="234" spans="1:13" s="12" customFormat="1" ht="14.4" x14ac:dyDescent="0.3">
      <c r="A234" s="315"/>
      <c r="B234" s="315"/>
      <c r="C234" s="315"/>
      <c r="D234" s="315"/>
      <c r="E234" s="315"/>
      <c r="F234" s="31"/>
      <c r="M234" s="317"/>
    </row>
    <row r="235" spans="1:13" s="12" customFormat="1" ht="14.4" x14ac:dyDescent="0.3">
      <c r="A235" s="340"/>
      <c r="B235" s="340"/>
      <c r="C235" s="340"/>
      <c r="D235" s="340"/>
      <c r="E235" s="340"/>
      <c r="F235" s="340"/>
      <c r="M235" s="317"/>
    </row>
    <row r="236" spans="1:13" s="12" customFormat="1" ht="14.4" x14ac:dyDescent="0.3">
      <c r="A236" s="338" t="s">
        <v>76</v>
      </c>
      <c r="B236" s="338"/>
      <c r="C236" s="338"/>
      <c r="D236" s="338"/>
      <c r="E236" s="338"/>
      <c r="F236" s="338"/>
      <c r="M236" s="317"/>
    </row>
    <row r="237" spans="1:13" s="12" customFormat="1" ht="14.4" x14ac:dyDescent="0.3">
      <c r="A237" s="340"/>
      <c r="B237" s="340"/>
      <c r="C237" s="340"/>
      <c r="D237" s="340"/>
      <c r="E237" s="340"/>
      <c r="F237" s="340"/>
      <c r="M237" s="317"/>
    </row>
    <row r="238" spans="1:13" s="12" customFormat="1" ht="14.4" x14ac:dyDescent="0.3">
      <c r="A238" s="338" t="s">
        <v>65</v>
      </c>
      <c r="B238" s="338"/>
      <c r="C238" s="338"/>
      <c r="D238" s="338"/>
      <c r="E238" s="315"/>
      <c r="F238" s="31">
        <f>SUM(F208,F182)</f>
        <v>25725042</v>
      </c>
      <c r="M238" s="317"/>
    </row>
    <row r="239" spans="1:13" s="12" customFormat="1" ht="14.4" x14ac:dyDescent="0.3">
      <c r="A239" s="315" t="s">
        <v>150</v>
      </c>
      <c r="B239" s="315"/>
      <c r="C239" s="315"/>
      <c r="D239" s="315"/>
      <c r="E239" s="315"/>
      <c r="F239" s="31">
        <f>F209+F183</f>
        <v>-1300000</v>
      </c>
      <c r="M239" s="317"/>
    </row>
    <row r="240" spans="1:13" s="12" customFormat="1" ht="14.4" x14ac:dyDescent="0.3">
      <c r="A240" s="338" t="s">
        <v>66</v>
      </c>
      <c r="B240" s="338"/>
      <c r="C240" s="338"/>
      <c r="D240" s="338"/>
      <c r="E240" s="315"/>
      <c r="F240" s="31">
        <f>F210+F184</f>
        <v>0</v>
      </c>
      <c r="M240" s="317"/>
    </row>
    <row r="241" spans="1:13" s="12" customFormat="1" ht="14.4" x14ac:dyDescent="0.3">
      <c r="A241" s="338" t="s">
        <v>67</v>
      </c>
      <c r="B241" s="338"/>
      <c r="C241" s="338"/>
      <c r="D241" s="338"/>
      <c r="E241" s="315"/>
      <c r="F241" s="31">
        <f>F211+F185</f>
        <v>0</v>
      </c>
      <c r="M241" s="317"/>
    </row>
    <row r="242" spans="1:13" s="12" customFormat="1" ht="14.4" x14ac:dyDescent="0.3">
      <c r="A242" s="338" t="s">
        <v>68</v>
      </c>
      <c r="B242" s="338"/>
      <c r="C242" s="338"/>
      <c r="D242" s="338"/>
      <c r="E242" s="315"/>
      <c r="F242" s="31">
        <f>F212+F186</f>
        <v>1303000</v>
      </c>
      <c r="M242" s="317"/>
    </row>
    <row r="243" spans="1:13" s="12" customFormat="1" ht="14.4" x14ac:dyDescent="0.3">
      <c r="A243" s="315" t="s">
        <v>72</v>
      </c>
      <c r="B243" s="315"/>
      <c r="C243" s="315"/>
      <c r="D243" s="315"/>
      <c r="E243" s="315"/>
      <c r="F243" s="31">
        <f>SUM(F213,F187)</f>
        <v>0</v>
      </c>
      <c r="M243" s="317"/>
    </row>
    <row r="244" spans="1:13" s="12" customFormat="1" ht="14.4" x14ac:dyDescent="0.3">
      <c r="A244" s="315" t="s">
        <v>73</v>
      </c>
      <c r="B244" s="315"/>
      <c r="C244" s="315"/>
      <c r="D244" s="315"/>
      <c r="E244" s="315"/>
      <c r="F244" s="31">
        <f>SUM(F214)</f>
        <v>0</v>
      </c>
      <c r="M244" s="317"/>
    </row>
    <row r="245" spans="1:13" s="12" customFormat="1" ht="14.4" x14ac:dyDescent="0.3">
      <c r="A245" s="36" t="s">
        <v>152</v>
      </c>
      <c r="B245" s="36"/>
      <c r="C245" s="36"/>
      <c r="D245" s="37"/>
      <c r="E245" s="37"/>
      <c r="F245" s="155">
        <f>F215+F189</f>
        <v>0</v>
      </c>
      <c r="M245" s="317"/>
    </row>
    <row r="246" spans="1:13" s="12" customFormat="1" ht="14.4" x14ac:dyDescent="0.3">
      <c r="A246" s="339" t="s">
        <v>63</v>
      </c>
      <c r="B246" s="339"/>
      <c r="C246" s="339"/>
      <c r="D246" s="339"/>
      <c r="E246" s="315"/>
      <c r="F246" s="31">
        <f>SUM(F238:F245)</f>
        <v>25728042</v>
      </c>
      <c r="M246" s="317"/>
    </row>
  </sheetData>
  <autoFilter ref="A5:N114" xr:uid="{00000000-0009-0000-0000-00000D000000}"/>
  <mergeCells count="65">
    <mergeCell ref="A246:D246"/>
    <mergeCell ref="A237:F237"/>
    <mergeCell ref="A238:D238"/>
    <mergeCell ref="A240:D240"/>
    <mergeCell ref="A241:D241"/>
    <mergeCell ref="A242:D242"/>
    <mergeCell ref="A227:D227"/>
    <mergeCell ref="A230:D230"/>
    <mergeCell ref="A232:D232"/>
    <mergeCell ref="A235:F235"/>
    <mergeCell ref="A236:F236"/>
    <mergeCell ref="A216:D216"/>
    <mergeCell ref="A219:F219"/>
    <mergeCell ref="A220:F220"/>
    <mergeCell ref="A225:D225"/>
    <mergeCell ref="A226:D226"/>
    <mergeCell ref="A207:F207"/>
    <mergeCell ref="A208:D208"/>
    <mergeCell ref="A210:D210"/>
    <mergeCell ref="A211:D211"/>
    <mergeCell ref="A212:D212"/>
    <mergeCell ref="A198:D198"/>
    <mergeCell ref="A201:D201"/>
    <mergeCell ref="A202:D202"/>
    <mergeCell ref="A203:F205"/>
    <mergeCell ref="A206:F206"/>
    <mergeCell ref="A186:D186"/>
    <mergeCell ref="A190:D190"/>
    <mergeCell ref="A192:F192"/>
    <mergeCell ref="A195:D195"/>
    <mergeCell ref="A197:D197"/>
    <mergeCell ref="A180:F180"/>
    <mergeCell ref="A181:F181"/>
    <mergeCell ref="A182:D182"/>
    <mergeCell ref="A184:D184"/>
    <mergeCell ref="A185:D185"/>
    <mergeCell ref="A170:D170"/>
    <mergeCell ref="A171:D171"/>
    <mergeCell ref="A174:D174"/>
    <mergeCell ref="A176:D176"/>
    <mergeCell ref="A177:F179"/>
    <mergeCell ref="A114:C114"/>
    <mergeCell ref="A120:B162"/>
    <mergeCell ref="A70:A93"/>
    <mergeCell ref="A94:A113"/>
    <mergeCell ref="A53:A54"/>
    <mergeCell ref="A34:A48"/>
    <mergeCell ref="A49:A50"/>
    <mergeCell ref="A51:A52"/>
    <mergeCell ref="A55:A69"/>
    <mergeCell ref="A33:C33"/>
    <mergeCell ref="A6:A10"/>
    <mergeCell ref="A11:A12"/>
    <mergeCell ref="A15:A19"/>
    <mergeCell ref="A20:A25"/>
    <mergeCell ref="A26:A29"/>
    <mergeCell ref="A1:M1"/>
    <mergeCell ref="A4:A5"/>
    <mergeCell ref="B4:B5"/>
    <mergeCell ref="C4:C5"/>
    <mergeCell ref="D4:D5"/>
    <mergeCell ref="E4:J4"/>
    <mergeCell ref="K4:K5"/>
    <mergeCell ref="L4:L5"/>
    <mergeCell ref="M4:M5"/>
  </mergeCells>
  <phoneticPr fontId="9" type="noConversion"/>
  <pageMargins left="0.7" right="0.7" top="0.75" bottom="0.75" header="0.3" footer="0.3"/>
  <pageSetup paperSize="9" scale="47" orientation="portrait" r:id="rId1"/>
  <rowBreaks count="2" manualBreakCount="2">
    <brk id="115" max="12" man="1"/>
    <brk id="163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51" bestFit="1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55" customWidth="1"/>
    <col min="12" max="12" width="18" customWidth="1"/>
  </cols>
  <sheetData>
    <row r="1" spans="1:12" x14ac:dyDescent="0.25">
      <c r="A1" s="375" t="s">
        <v>82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x14ac:dyDescent="0.25">
      <c r="F2" s="2"/>
    </row>
    <row r="3" spans="1:12" x14ac:dyDescent="0.25">
      <c r="E3" s="5"/>
      <c r="F3" s="3"/>
    </row>
    <row r="4" spans="1:12" x14ac:dyDescent="0.25">
      <c r="A4" s="377" t="s">
        <v>19</v>
      </c>
      <c r="B4" s="377" t="s">
        <v>0</v>
      </c>
      <c r="C4" s="377" t="s">
        <v>44</v>
      </c>
      <c r="D4" s="377" t="s">
        <v>21</v>
      </c>
      <c r="E4" s="379" t="s">
        <v>106</v>
      </c>
      <c r="F4" s="381" t="s">
        <v>109</v>
      </c>
      <c r="G4" s="382"/>
      <c r="H4" s="382"/>
      <c r="I4" s="383"/>
      <c r="J4" s="379" t="s">
        <v>103</v>
      </c>
      <c r="K4" s="384" t="s">
        <v>104</v>
      </c>
      <c r="L4" s="385" t="s">
        <v>108</v>
      </c>
    </row>
    <row r="5" spans="1:12" ht="21.75" customHeight="1" x14ac:dyDescent="0.25">
      <c r="A5" s="378"/>
      <c r="B5" s="378"/>
      <c r="C5" s="378"/>
      <c r="D5" s="378"/>
      <c r="E5" s="380"/>
      <c r="F5" s="75" t="s">
        <v>43</v>
      </c>
      <c r="G5" s="76" t="s">
        <v>83</v>
      </c>
      <c r="H5" s="76" t="s">
        <v>83</v>
      </c>
      <c r="I5" s="76" t="s">
        <v>83</v>
      </c>
      <c r="J5" s="380"/>
      <c r="K5" s="384"/>
      <c r="L5" s="385"/>
    </row>
    <row r="6" spans="1:12" x14ac:dyDescent="0.25">
      <c r="A6" s="349" t="s">
        <v>38</v>
      </c>
      <c r="B6" s="357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79">
        <v>0</v>
      </c>
      <c r="L6" s="4">
        <f>J6-K6</f>
        <v>0</v>
      </c>
    </row>
    <row r="7" spans="1:12" x14ac:dyDescent="0.25">
      <c r="A7" s="349"/>
      <c r="B7" s="357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9">
        <v>0</v>
      </c>
      <c r="L7" s="4">
        <f t="shared" ref="L7:L26" si="1">J7-K7</f>
        <v>0</v>
      </c>
    </row>
    <row r="8" spans="1:12" x14ac:dyDescent="0.25">
      <c r="A8" s="349"/>
      <c r="B8" s="357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9">
        <v>703</v>
      </c>
      <c r="L8" s="4">
        <f t="shared" si="1"/>
        <v>797</v>
      </c>
    </row>
    <row r="9" spans="1:12" x14ac:dyDescent="0.25">
      <c r="A9" s="349"/>
      <c r="B9" s="358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9">
        <v>0</v>
      </c>
      <c r="L9" s="4">
        <f t="shared" si="1"/>
        <v>2468000</v>
      </c>
    </row>
    <row r="10" spans="1:12" x14ac:dyDescent="0.25">
      <c r="A10" s="349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9">
        <v>10810958</v>
      </c>
      <c r="L10" s="4">
        <f t="shared" si="1"/>
        <v>0</v>
      </c>
    </row>
    <row r="11" spans="1:12" x14ac:dyDescent="0.25">
      <c r="A11" s="70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9">
        <v>4998903</v>
      </c>
      <c r="L11" s="4">
        <f t="shared" si="1"/>
        <v>11260047</v>
      </c>
    </row>
    <row r="12" spans="1:12" x14ac:dyDescent="0.25">
      <c r="A12" s="318" t="s">
        <v>50</v>
      </c>
      <c r="B12" s="320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9">
        <v>2186085</v>
      </c>
      <c r="L12" s="4">
        <f t="shared" si="1"/>
        <v>4819178</v>
      </c>
    </row>
    <row r="13" spans="1:12" x14ac:dyDescent="0.25">
      <c r="A13" s="319"/>
      <c r="B13" s="321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9">
        <v>2200239</v>
      </c>
      <c r="L13" s="4">
        <f t="shared" si="1"/>
        <v>2299761</v>
      </c>
    </row>
    <row r="14" spans="1:12" x14ac:dyDescent="0.25">
      <c r="A14" s="72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9">
        <v>6129334</v>
      </c>
      <c r="L14" s="4">
        <f t="shared" si="1"/>
        <v>13617166</v>
      </c>
    </row>
    <row r="15" spans="1:12" x14ac:dyDescent="0.25">
      <c r="A15" s="318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9">
        <v>0</v>
      </c>
      <c r="L15" s="4">
        <f t="shared" si="1"/>
        <v>0</v>
      </c>
    </row>
    <row r="16" spans="1:12" x14ac:dyDescent="0.25">
      <c r="A16" s="346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9">
        <v>0</v>
      </c>
      <c r="L16" s="4">
        <f t="shared" si="1"/>
        <v>0</v>
      </c>
    </row>
    <row r="17" spans="1:12" x14ac:dyDescent="0.25">
      <c r="A17" s="346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9">
        <v>199713</v>
      </c>
      <c r="L17" s="4">
        <f t="shared" si="1"/>
        <v>0</v>
      </c>
    </row>
    <row r="18" spans="1:12" x14ac:dyDescent="0.25">
      <c r="A18" s="346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9">
        <v>0</v>
      </c>
      <c r="L18" s="4">
        <f t="shared" si="1"/>
        <v>0</v>
      </c>
    </row>
    <row r="19" spans="1:12" x14ac:dyDescent="0.25">
      <c r="A19" s="346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9">
        <v>0</v>
      </c>
      <c r="L19" s="4">
        <f t="shared" si="1"/>
        <v>0</v>
      </c>
    </row>
    <row r="20" spans="1:12" x14ac:dyDescent="0.25">
      <c r="A20" s="327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9">
        <v>396817</v>
      </c>
      <c r="L20" s="4">
        <f t="shared" si="1"/>
        <v>36817995</v>
      </c>
    </row>
    <row r="21" spans="1:12" x14ac:dyDescent="0.25">
      <c r="A21" s="328"/>
      <c r="B21" s="361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9">
        <v>0</v>
      </c>
      <c r="L21" s="4">
        <f t="shared" si="1"/>
        <v>0</v>
      </c>
    </row>
    <row r="22" spans="1:12" x14ac:dyDescent="0.25">
      <c r="A22" s="328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9">
        <v>17033910</v>
      </c>
      <c r="L22" s="4">
        <f t="shared" si="1"/>
        <v>0</v>
      </c>
    </row>
    <row r="23" spans="1:12" x14ac:dyDescent="0.25">
      <c r="A23" s="329"/>
      <c r="B23" s="71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9">
        <v>0</v>
      </c>
      <c r="L23" s="4">
        <f t="shared" si="1"/>
        <v>800</v>
      </c>
    </row>
    <row r="24" spans="1:12" x14ac:dyDescent="0.25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9">
        <v>86032192</v>
      </c>
      <c r="L24" s="4">
        <f t="shared" si="1"/>
        <v>174237726</v>
      </c>
    </row>
    <row r="25" spans="1:12" x14ac:dyDescent="0.25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9">
        <v>632844</v>
      </c>
      <c r="L25" s="4">
        <f t="shared" si="1"/>
        <v>2563714</v>
      </c>
    </row>
    <row r="26" spans="1:12" x14ac:dyDescent="0.25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9">
        <v>14684296</v>
      </c>
      <c r="L26" s="4">
        <f t="shared" si="1"/>
        <v>32818376</v>
      </c>
    </row>
    <row r="27" spans="1:12" ht="34.5" customHeight="1" x14ac:dyDescent="0.25">
      <c r="A27" s="324" t="s">
        <v>85</v>
      </c>
      <c r="B27" s="325"/>
      <c r="C27" s="326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5">
      <c r="A28" s="318" t="s">
        <v>18</v>
      </c>
      <c r="B28" s="363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80">
        <v>0</v>
      </c>
      <c r="L28" s="4">
        <f t="shared" ref="L28:L71" si="4">J28-K28</f>
        <v>24000</v>
      </c>
    </row>
    <row r="29" spans="1:12" x14ac:dyDescent="0.25">
      <c r="A29" s="346"/>
      <c r="B29" s="364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80">
        <v>0</v>
      </c>
      <c r="L29" s="4">
        <f t="shared" si="4"/>
        <v>1870</v>
      </c>
    </row>
    <row r="30" spans="1:12" x14ac:dyDescent="0.25">
      <c r="A30" s="346"/>
      <c r="B30" s="364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80">
        <v>2732442</v>
      </c>
      <c r="L30" s="4">
        <f t="shared" si="4"/>
        <v>14868615</v>
      </c>
    </row>
    <row r="31" spans="1:12" x14ac:dyDescent="0.25">
      <c r="A31" s="346"/>
      <c r="B31" s="364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80">
        <v>42660</v>
      </c>
      <c r="L31" s="4">
        <f t="shared" si="4"/>
        <v>17604</v>
      </c>
    </row>
    <row r="32" spans="1:12" x14ac:dyDescent="0.25">
      <c r="A32" s="346"/>
      <c r="B32" s="365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80">
        <v>83000</v>
      </c>
      <c r="L32" s="4">
        <f t="shared" si="4"/>
        <v>0</v>
      </c>
    </row>
    <row r="33" spans="1:12" x14ac:dyDescent="0.25">
      <c r="A33" s="346"/>
      <c r="B33" s="320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80">
        <v>2267</v>
      </c>
      <c r="L33" s="4">
        <f t="shared" si="4"/>
        <v>0</v>
      </c>
    </row>
    <row r="34" spans="1:12" x14ac:dyDescent="0.25">
      <c r="A34" s="346"/>
      <c r="B34" s="362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80">
        <v>0</v>
      </c>
      <c r="L34" s="4">
        <f t="shared" si="4"/>
        <v>0</v>
      </c>
    </row>
    <row r="35" spans="1:12" x14ac:dyDescent="0.25">
      <c r="A35" s="346"/>
      <c r="B35" s="362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80">
        <v>101349332</v>
      </c>
      <c r="L35" s="4">
        <f t="shared" si="4"/>
        <v>212087816</v>
      </c>
    </row>
    <row r="36" spans="1:12" x14ac:dyDescent="0.25">
      <c r="A36" s="318" t="s">
        <v>20</v>
      </c>
      <c r="B36" s="347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80">
        <v>0</v>
      </c>
      <c r="L36" s="4">
        <f t="shared" si="4"/>
        <v>0</v>
      </c>
    </row>
    <row r="37" spans="1:12" x14ac:dyDescent="0.25">
      <c r="A37" s="337"/>
      <c r="B37" s="348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80">
        <v>4064738</v>
      </c>
      <c r="L37" s="4">
        <f t="shared" si="4"/>
        <v>12194212</v>
      </c>
    </row>
    <row r="38" spans="1:12" x14ac:dyDescent="0.25">
      <c r="A38" s="318" t="s">
        <v>24</v>
      </c>
      <c r="B38" s="320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80">
        <v>1842527</v>
      </c>
      <c r="L38" s="4">
        <f t="shared" si="4"/>
        <v>5162736</v>
      </c>
    </row>
    <row r="39" spans="1:12" x14ac:dyDescent="0.25">
      <c r="A39" s="319"/>
      <c r="B39" s="321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80">
        <v>2200239</v>
      </c>
      <c r="L39" s="4">
        <f t="shared" si="4"/>
        <v>2299761</v>
      </c>
    </row>
    <row r="40" spans="1:12" x14ac:dyDescent="0.25">
      <c r="A40" s="318" t="s">
        <v>30</v>
      </c>
      <c r="B40" s="320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80">
        <v>5085209</v>
      </c>
      <c r="L40" s="4">
        <f t="shared" si="4"/>
        <v>7651291</v>
      </c>
    </row>
    <row r="41" spans="1:12" x14ac:dyDescent="0.25">
      <c r="A41" s="319"/>
      <c r="B41" s="321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80">
        <v>50000</v>
      </c>
      <c r="L41" s="4">
        <f t="shared" si="4"/>
        <v>0</v>
      </c>
    </row>
    <row r="42" spans="1:12" x14ac:dyDescent="0.25">
      <c r="A42" s="318" t="s">
        <v>48</v>
      </c>
      <c r="B42" s="347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80">
        <v>0</v>
      </c>
      <c r="L42" s="4">
        <f t="shared" si="4"/>
        <v>0</v>
      </c>
    </row>
    <row r="43" spans="1:12" x14ac:dyDescent="0.25">
      <c r="A43" s="346"/>
      <c r="B43" s="348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80">
        <v>0</v>
      </c>
      <c r="L43" s="4">
        <f t="shared" si="4"/>
        <v>0</v>
      </c>
    </row>
    <row r="44" spans="1:12" x14ac:dyDescent="0.25">
      <c r="A44" s="346"/>
      <c r="B44" s="348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80">
        <v>0</v>
      </c>
      <c r="L44" s="4">
        <f t="shared" si="4"/>
        <v>0</v>
      </c>
    </row>
    <row r="45" spans="1:12" x14ac:dyDescent="0.25">
      <c r="A45" s="346"/>
      <c r="B45" s="348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80">
        <v>0</v>
      </c>
      <c r="L45" s="4">
        <f t="shared" si="4"/>
        <v>199713</v>
      </c>
    </row>
    <row r="46" spans="1:12" x14ac:dyDescent="0.25">
      <c r="A46" s="346"/>
      <c r="B46" s="348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80">
        <v>0</v>
      </c>
      <c r="L46" s="4">
        <f t="shared" si="4"/>
        <v>0</v>
      </c>
    </row>
    <row r="47" spans="1:12" x14ac:dyDescent="0.25">
      <c r="A47" s="346"/>
      <c r="B47" s="348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80">
        <v>0</v>
      </c>
      <c r="L47" s="4">
        <f t="shared" si="4"/>
        <v>0</v>
      </c>
    </row>
    <row r="48" spans="1:12" x14ac:dyDescent="0.25">
      <c r="A48" s="346"/>
      <c r="B48" s="348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80">
        <v>0</v>
      </c>
      <c r="L48" s="4">
        <f t="shared" si="4"/>
        <v>0</v>
      </c>
    </row>
    <row r="49" spans="1:12" x14ac:dyDescent="0.25">
      <c r="A49" s="346"/>
      <c r="B49" s="348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80">
        <v>0</v>
      </c>
      <c r="L49" s="4">
        <f t="shared" si="4"/>
        <v>0</v>
      </c>
    </row>
    <row r="50" spans="1:12" x14ac:dyDescent="0.25">
      <c r="A50" s="346"/>
      <c r="B50" s="348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80">
        <v>0</v>
      </c>
      <c r="L50" s="4">
        <f t="shared" si="4"/>
        <v>0</v>
      </c>
    </row>
    <row r="51" spans="1:12" x14ac:dyDescent="0.25">
      <c r="A51" s="346"/>
      <c r="B51" s="348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80">
        <v>0</v>
      </c>
      <c r="L51" s="4">
        <f t="shared" si="4"/>
        <v>0</v>
      </c>
    </row>
    <row r="52" spans="1:12" x14ac:dyDescent="0.25">
      <c r="A52" s="346"/>
      <c r="B52" s="348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80">
        <v>0</v>
      </c>
      <c r="L52" s="4">
        <f t="shared" si="4"/>
        <v>0</v>
      </c>
    </row>
    <row r="53" spans="1:12" x14ac:dyDescent="0.25">
      <c r="A53" s="346"/>
      <c r="B53" s="348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80">
        <v>0</v>
      </c>
      <c r="L53" s="4">
        <f t="shared" si="4"/>
        <v>0</v>
      </c>
    </row>
    <row r="54" spans="1:12" x14ac:dyDescent="0.25">
      <c r="A54" s="372" t="s">
        <v>49</v>
      </c>
      <c r="B54" s="81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80">
        <v>8</v>
      </c>
      <c r="L54" s="4">
        <f t="shared" si="4"/>
        <v>0</v>
      </c>
    </row>
    <row r="55" spans="1:12" ht="12.75" customHeight="1" x14ac:dyDescent="0.25">
      <c r="A55" s="373"/>
      <c r="B55" s="371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80">
        <v>280000</v>
      </c>
      <c r="L55" s="4">
        <f t="shared" si="4"/>
        <v>690000</v>
      </c>
    </row>
    <row r="56" spans="1:12" x14ac:dyDescent="0.25">
      <c r="A56" s="373"/>
      <c r="B56" s="371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80">
        <v>430000</v>
      </c>
      <c r="L56" s="4">
        <f t="shared" si="4"/>
        <v>10361000</v>
      </c>
    </row>
    <row r="57" spans="1:12" x14ac:dyDescent="0.25">
      <c r="A57" s="373"/>
      <c r="B57" s="371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80">
        <v>54600</v>
      </c>
      <c r="L57" s="4">
        <f t="shared" si="4"/>
        <v>3057682</v>
      </c>
    </row>
    <row r="58" spans="1:12" x14ac:dyDescent="0.25">
      <c r="A58" s="373"/>
      <c r="B58" s="371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80">
        <v>0</v>
      </c>
      <c r="L58" s="4">
        <f t="shared" si="4"/>
        <v>230000</v>
      </c>
    </row>
    <row r="59" spans="1:12" x14ac:dyDescent="0.25">
      <c r="A59" s="373"/>
      <c r="B59" s="371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80">
        <v>0</v>
      </c>
      <c r="L59" s="4">
        <f t="shared" si="4"/>
        <v>72000</v>
      </c>
    </row>
    <row r="60" spans="1:12" x14ac:dyDescent="0.25">
      <c r="A60" s="373"/>
      <c r="B60" s="371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80">
        <v>0</v>
      </c>
      <c r="L60" s="4">
        <f t="shared" si="4"/>
        <v>230000</v>
      </c>
    </row>
    <row r="61" spans="1:12" x14ac:dyDescent="0.25">
      <c r="A61" s="373"/>
      <c r="B61" s="371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80">
        <v>750000</v>
      </c>
      <c r="L61" s="4">
        <f t="shared" si="4"/>
        <v>7259100</v>
      </c>
    </row>
    <row r="62" spans="1:12" x14ac:dyDescent="0.25">
      <c r="A62" s="373"/>
      <c r="B62" s="371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80">
        <v>210000</v>
      </c>
      <c r="L62" s="4">
        <f t="shared" si="4"/>
        <v>13789992</v>
      </c>
    </row>
    <row r="63" spans="1:12" x14ac:dyDescent="0.25">
      <c r="A63" s="373"/>
      <c r="B63" s="371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80">
        <v>6370</v>
      </c>
      <c r="L63" s="4">
        <f t="shared" si="4"/>
        <v>285730</v>
      </c>
    </row>
    <row r="64" spans="1:12" x14ac:dyDescent="0.25">
      <c r="A64" s="373"/>
      <c r="B64" s="371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80">
        <v>56700</v>
      </c>
      <c r="L64" s="4">
        <f t="shared" si="4"/>
        <v>5071221</v>
      </c>
    </row>
    <row r="65" spans="1:12" x14ac:dyDescent="0.25">
      <c r="A65" s="373"/>
      <c r="B65" s="371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80">
        <v>1600</v>
      </c>
      <c r="L65" s="4">
        <f t="shared" si="4"/>
        <v>227892</v>
      </c>
    </row>
    <row r="66" spans="1:12" x14ac:dyDescent="0.25">
      <c r="A66" s="373"/>
      <c r="B66" s="371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80">
        <v>0</v>
      </c>
      <c r="L66" s="4">
        <f t="shared" si="4"/>
        <v>0</v>
      </c>
    </row>
    <row r="67" spans="1:12" x14ac:dyDescent="0.25">
      <c r="A67" s="373"/>
      <c r="B67" s="371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80">
        <v>0</v>
      </c>
      <c r="L67" s="4">
        <f t="shared" si="4"/>
        <v>388897</v>
      </c>
    </row>
    <row r="68" spans="1:12" x14ac:dyDescent="0.25">
      <c r="A68" s="373"/>
      <c r="B68" s="371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80">
        <v>0</v>
      </c>
      <c r="L68" s="4">
        <f t="shared" si="4"/>
        <v>4296741</v>
      </c>
    </row>
    <row r="69" spans="1:12" x14ac:dyDescent="0.25">
      <c r="A69" s="373"/>
      <c r="B69" s="371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80">
        <v>0</v>
      </c>
      <c r="L69" s="4">
        <f t="shared" si="4"/>
        <v>1265122</v>
      </c>
    </row>
    <row r="70" spans="1:12" x14ac:dyDescent="0.25">
      <c r="A70" s="373"/>
      <c r="B70" s="371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80">
        <v>2302859</v>
      </c>
      <c r="L70" s="4">
        <f t="shared" si="4"/>
        <v>1819084</v>
      </c>
    </row>
    <row r="71" spans="1:12" x14ac:dyDescent="0.25">
      <c r="A71" s="374"/>
      <c r="B71" s="371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80">
        <v>351957</v>
      </c>
      <c r="L71" s="4">
        <f t="shared" si="4"/>
        <v>760967</v>
      </c>
    </row>
    <row r="72" spans="1:12" x14ac:dyDescent="0.25">
      <c r="A72" s="324" t="s">
        <v>86</v>
      </c>
      <c r="B72" s="325"/>
      <c r="C72" s="326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5">
      <c r="F73" s="2"/>
    </row>
    <row r="74" spans="1:12" x14ac:dyDescent="0.25">
      <c r="F74" s="2"/>
    </row>
    <row r="75" spans="1:12" x14ac:dyDescent="0.25">
      <c r="F75" s="2"/>
    </row>
    <row r="76" spans="1:12" ht="15.6" x14ac:dyDescent="0.3">
      <c r="A76" s="64" t="s">
        <v>100</v>
      </c>
      <c r="F76" s="2"/>
    </row>
    <row r="77" spans="1:12" x14ac:dyDescent="0.25">
      <c r="G77" s="73">
        <v>43585</v>
      </c>
      <c r="L77" s="55"/>
    </row>
    <row r="78" spans="1:12" s="85" customFormat="1" ht="26.4" x14ac:dyDescent="0.25">
      <c r="A78" s="366" t="s">
        <v>101</v>
      </c>
      <c r="B78" s="367"/>
      <c r="C78" s="84" t="s">
        <v>44</v>
      </c>
      <c r="D78" s="86" t="s">
        <v>21</v>
      </c>
      <c r="E78" s="86" t="s">
        <v>106</v>
      </c>
      <c r="F78" s="87" t="s">
        <v>43</v>
      </c>
      <c r="G78" s="86"/>
      <c r="H78" s="86"/>
      <c r="I78" s="86"/>
      <c r="J78" s="86" t="s">
        <v>103</v>
      </c>
      <c r="K78" s="88" t="s">
        <v>104</v>
      </c>
    </row>
    <row r="79" spans="1:12" x14ac:dyDescent="0.25">
      <c r="A79" s="368"/>
      <c r="B79" s="355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5">
      <c r="A80" s="368"/>
      <c r="B80" s="355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5">
      <c r="A81" s="368"/>
      <c r="B81" s="355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5">
      <c r="A82" s="368"/>
      <c r="B82" s="355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5">
      <c r="A83" s="368"/>
      <c r="B83" s="355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5">
      <c r="A84" s="368"/>
      <c r="B84" s="355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5">
      <c r="A85" s="368"/>
      <c r="B85" s="355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7">
        <f t="shared" si="13"/>
        <v>117261413</v>
      </c>
      <c r="L85" s="1"/>
    </row>
    <row r="86" spans="1:12" x14ac:dyDescent="0.25">
      <c r="A86" s="368"/>
      <c r="B86" s="355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5">
      <c r="A87" s="368"/>
      <c r="B87" s="355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7">
        <f t="shared" si="15"/>
        <v>28044581</v>
      </c>
      <c r="L87" s="1"/>
    </row>
    <row r="88" spans="1:12" x14ac:dyDescent="0.25">
      <c r="A88" s="368"/>
      <c r="B88" s="355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7">
        <f t="shared" si="16"/>
        <v>145305994</v>
      </c>
      <c r="L88" s="1"/>
    </row>
    <row r="89" spans="1:12" x14ac:dyDescent="0.25">
      <c r="A89" s="368"/>
      <c r="B89" s="355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5">
      <c r="A90" s="368"/>
      <c r="B90" s="355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5">
      <c r="A91" s="368"/>
      <c r="B91" s="355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7">
        <f t="shared" si="19"/>
        <v>710000</v>
      </c>
      <c r="L91" s="1"/>
    </row>
    <row r="92" spans="1:12" x14ac:dyDescent="0.25">
      <c r="A92" s="368"/>
      <c r="B92" s="355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7">
        <f t="shared" si="20"/>
        <v>54600</v>
      </c>
      <c r="L92" s="1"/>
    </row>
    <row r="93" spans="1:12" x14ac:dyDescent="0.25">
      <c r="A93" s="368"/>
      <c r="B93" s="355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5">
      <c r="A94" s="368"/>
      <c r="B94" s="355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5">
      <c r="A95" s="368"/>
      <c r="B95" s="355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5">
      <c r="A96" s="368"/>
      <c r="B96" s="355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5">
      <c r="A97" s="368"/>
      <c r="B97" s="355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5">
      <c r="A98" s="368"/>
      <c r="B98" s="355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5">
      <c r="A99" s="368"/>
      <c r="B99" s="355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5">
      <c r="A100" s="368"/>
      <c r="B100" s="355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5">
      <c r="A101" s="368"/>
      <c r="B101" s="355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5">
      <c r="A102" s="368"/>
      <c r="B102" s="355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5">
      <c r="A103" s="368"/>
      <c r="B103" s="355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5">
      <c r="A104" s="368"/>
      <c r="B104" s="355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5">
      <c r="A105" s="368"/>
      <c r="B105" s="355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5">
      <c r="A106" s="368"/>
      <c r="B106" s="355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5">
      <c r="A107" s="368"/>
      <c r="B107" s="355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7">
        <f t="shared" si="35"/>
        <v>11044741</v>
      </c>
      <c r="L107" s="1"/>
    </row>
    <row r="108" spans="1:12" x14ac:dyDescent="0.25">
      <c r="A108" s="368"/>
      <c r="B108" s="355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5">
      <c r="A109" s="368"/>
      <c r="B109" s="355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5">
      <c r="A110" s="368"/>
      <c r="B110" s="355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5">
      <c r="A111" s="368"/>
      <c r="B111" s="355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5">
      <c r="A112" s="368"/>
      <c r="B112" s="355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7">
        <f t="shared" si="41"/>
        <v>0</v>
      </c>
      <c r="L112" s="1"/>
    </row>
    <row r="113" spans="1:12" x14ac:dyDescent="0.25">
      <c r="A113" s="368"/>
      <c r="B113" s="355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5">
      <c r="A114" s="368"/>
      <c r="B114" s="355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5">
      <c r="A115" s="368"/>
      <c r="B115" s="355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7">
        <f t="shared" si="45"/>
        <v>2654816</v>
      </c>
      <c r="L115" s="1"/>
    </row>
    <row r="116" spans="1:12" x14ac:dyDescent="0.25">
      <c r="A116" s="368"/>
      <c r="B116" s="355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5">
      <c r="A117" s="368"/>
      <c r="B117" s="355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8">
        <f t="shared" si="47"/>
        <v>101349332</v>
      </c>
      <c r="L117" s="1"/>
    </row>
    <row r="118" spans="1:12" x14ac:dyDescent="0.25">
      <c r="A118" s="369"/>
      <c r="B118" s="370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7">
        <f t="shared" si="48"/>
        <v>121896508</v>
      </c>
      <c r="L118" s="1"/>
    </row>
    <row r="119" spans="1:12" x14ac:dyDescent="0.25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5">
      <c r="C120" s="5"/>
      <c r="D120" s="5"/>
      <c r="F120" s="2"/>
    </row>
    <row r="121" spans="1:12" x14ac:dyDescent="0.25">
      <c r="C121" s="5"/>
      <c r="D121" s="5"/>
      <c r="F121" s="2"/>
    </row>
  </sheetData>
  <mergeCells count="36"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  <mergeCell ref="B20:B22"/>
    <mergeCell ref="A27:C27"/>
    <mergeCell ref="A28:A35"/>
    <mergeCell ref="B28:B32"/>
    <mergeCell ref="B33:B35"/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51" bestFit="1" customWidth="1"/>
    <col min="2" max="2" width="9.109375" style="96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101" customWidth="1"/>
    <col min="12" max="12" width="18" customWidth="1"/>
  </cols>
  <sheetData>
    <row r="1" spans="1:12" x14ac:dyDescent="0.25">
      <c r="A1" s="386" t="s">
        <v>82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388" t="s">
        <v>19</v>
      </c>
      <c r="B4" s="390" t="s">
        <v>0</v>
      </c>
      <c r="C4" s="388" t="s">
        <v>44</v>
      </c>
      <c r="D4" s="388" t="s">
        <v>21</v>
      </c>
      <c r="E4" s="392" t="s">
        <v>113</v>
      </c>
      <c r="F4" s="394" t="s">
        <v>116</v>
      </c>
      <c r="G4" s="395"/>
      <c r="H4" s="395"/>
      <c r="I4" s="396"/>
      <c r="J4" s="392" t="s">
        <v>112</v>
      </c>
      <c r="K4" s="397" t="s">
        <v>111</v>
      </c>
      <c r="L4" s="398" t="s">
        <v>114</v>
      </c>
    </row>
    <row r="5" spans="1:12" ht="32.25" customHeight="1" x14ac:dyDescent="0.25">
      <c r="A5" s="389"/>
      <c r="B5" s="391"/>
      <c r="C5" s="389"/>
      <c r="D5" s="389"/>
      <c r="E5" s="393"/>
      <c r="F5" s="89" t="s">
        <v>43</v>
      </c>
      <c r="G5" s="93" t="s">
        <v>118</v>
      </c>
      <c r="H5" s="93" t="s">
        <v>119</v>
      </c>
      <c r="I5" s="93" t="s">
        <v>120</v>
      </c>
      <c r="J5" s="393"/>
      <c r="K5" s="397"/>
      <c r="L5" s="398"/>
    </row>
    <row r="6" spans="1:12" x14ac:dyDescent="0.25">
      <c r="A6" s="349" t="s">
        <v>38</v>
      </c>
      <c r="B6" s="357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5">
      <c r="A7" s="349"/>
      <c r="B7" s="357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103">
        <v>0</v>
      </c>
      <c r="L7" s="4">
        <f t="shared" ref="L7:L27" si="1">J7-K7</f>
        <v>0</v>
      </c>
    </row>
    <row r="8" spans="1:12" x14ac:dyDescent="0.25">
      <c r="A8" s="349"/>
      <c r="B8" s="357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796</v>
      </c>
      <c r="L8" s="4">
        <f t="shared" si="1"/>
        <v>704</v>
      </c>
    </row>
    <row r="9" spans="1:12" x14ac:dyDescent="0.25">
      <c r="A9" s="349"/>
      <c r="B9" s="358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5">
      <c r="A10" s="349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83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5033739</v>
      </c>
      <c r="L11" s="4">
        <f t="shared" si="1"/>
        <v>11225211</v>
      </c>
    </row>
    <row r="12" spans="1:12" x14ac:dyDescent="0.25">
      <c r="A12" s="318" t="s">
        <v>50</v>
      </c>
      <c r="B12" s="320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3482094</v>
      </c>
      <c r="L12" s="4">
        <f t="shared" si="1"/>
        <v>3523169</v>
      </c>
    </row>
    <row r="13" spans="1:12" x14ac:dyDescent="0.25">
      <c r="A13" s="319"/>
      <c r="B13" s="321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3706121</v>
      </c>
      <c r="L13" s="4">
        <f t="shared" si="1"/>
        <v>793879</v>
      </c>
    </row>
    <row r="14" spans="1:12" x14ac:dyDescent="0.25">
      <c r="A14" s="82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7212167</v>
      </c>
      <c r="L14" s="4">
        <f t="shared" si="1"/>
        <v>12534333</v>
      </c>
    </row>
    <row r="15" spans="1:12" x14ac:dyDescent="0.25">
      <c r="A15" s="318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346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5">
      <c r="A17" s="346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5">
      <c r="A18" s="346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5">
      <c r="A19" s="346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5">
      <c r="A20" s="327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5">
      <c r="A21" s="328"/>
      <c r="B21" s="361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5">
      <c r="A22" s="328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5">
      <c r="A23" s="328"/>
      <c r="B23" s="320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103">
        <v>100</v>
      </c>
      <c r="L23" s="4">
        <f t="shared" si="1"/>
        <v>0</v>
      </c>
    </row>
    <row r="24" spans="1:12" x14ac:dyDescent="0.25">
      <c r="A24" s="329"/>
      <c r="B24" s="321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103">
        <v>0</v>
      </c>
      <c r="L24" s="4">
        <f t="shared" si="1"/>
        <v>700</v>
      </c>
    </row>
    <row r="25" spans="1:12" x14ac:dyDescent="0.25">
      <c r="A25" s="9" t="s">
        <v>29</v>
      </c>
      <c r="B25" s="97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103">
        <v>114017683</v>
      </c>
      <c r="L25" s="4">
        <f t="shared" si="1"/>
        <v>146252235</v>
      </c>
    </row>
    <row r="26" spans="1:12" x14ac:dyDescent="0.25">
      <c r="A26" s="9" t="s">
        <v>87</v>
      </c>
      <c r="B26" s="97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103">
        <v>1014769</v>
      </c>
      <c r="L26" s="4">
        <f t="shared" si="1"/>
        <v>2181789</v>
      </c>
    </row>
    <row r="27" spans="1:12" x14ac:dyDescent="0.25">
      <c r="A27" s="10" t="s">
        <v>42</v>
      </c>
      <c r="B27" s="97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103">
        <v>18429678</v>
      </c>
      <c r="L27" s="4">
        <f t="shared" si="1"/>
        <v>29072994</v>
      </c>
    </row>
    <row r="28" spans="1:12" ht="34.5" customHeight="1" x14ac:dyDescent="0.25">
      <c r="A28" s="399" t="s">
        <v>85</v>
      </c>
      <c r="B28" s="400"/>
      <c r="C28" s="401"/>
      <c r="D28" s="90">
        <f>SUM(D6:D27)</f>
        <v>426209554</v>
      </c>
      <c r="E28" s="90">
        <f t="shared" ref="E28:I28" si="2">SUM(E6:E27)</f>
        <v>426209554</v>
      </c>
      <c r="F28" s="90">
        <f t="shared" si="2"/>
        <v>0</v>
      </c>
      <c r="G28" s="90">
        <f t="shared" si="2"/>
        <v>654581</v>
      </c>
      <c r="H28" s="90">
        <f t="shared" si="2"/>
        <v>6029120</v>
      </c>
      <c r="I28" s="90">
        <f t="shared" si="2"/>
        <v>12724484</v>
      </c>
      <c r="J28" s="90">
        <f t="shared" ref="J28:L28" si="3">SUM(J6:J27)</f>
        <v>445617739</v>
      </c>
      <c r="K28" s="104">
        <f t="shared" si="3"/>
        <v>181993126</v>
      </c>
      <c r="L28" s="90">
        <f t="shared" si="3"/>
        <v>263624613</v>
      </c>
    </row>
    <row r="29" spans="1:12" x14ac:dyDescent="0.25">
      <c r="A29" s="318" t="s">
        <v>18</v>
      </c>
      <c r="B29" s="347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47">
        <f t="shared" ref="J29:J74" si="4">SUM(E29:I29)</f>
        <v>24000</v>
      </c>
      <c r="K29" s="105">
        <v>0</v>
      </c>
      <c r="L29" s="4">
        <f t="shared" ref="L29:L74" si="5">J29-K29</f>
        <v>24000</v>
      </c>
    </row>
    <row r="30" spans="1:12" x14ac:dyDescent="0.25">
      <c r="A30" s="346"/>
      <c r="B30" s="348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47">
        <f t="shared" si="4"/>
        <v>1870</v>
      </c>
      <c r="K30" s="105">
        <v>0</v>
      </c>
      <c r="L30" s="4">
        <f t="shared" si="5"/>
        <v>1870</v>
      </c>
    </row>
    <row r="31" spans="1:12" x14ac:dyDescent="0.25">
      <c r="A31" s="346"/>
      <c r="B31" s="348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47">
        <f t="shared" si="4"/>
        <v>17574715</v>
      </c>
      <c r="K31" s="105">
        <v>3367975</v>
      </c>
      <c r="L31" s="4">
        <f t="shared" si="5"/>
        <v>14206740</v>
      </c>
    </row>
    <row r="32" spans="1:12" x14ac:dyDescent="0.25">
      <c r="A32" s="346"/>
      <c r="B32" s="348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47">
        <f t="shared" si="4"/>
        <v>24420</v>
      </c>
      <c r="K32" s="105">
        <v>24420</v>
      </c>
      <c r="L32" s="4">
        <f t="shared" si="5"/>
        <v>0</v>
      </c>
    </row>
    <row r="33" spans="1:12" x14ac:dyDescent="0.25">
      <c r="A33" s="346"/>
      <c r="B33" s="348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47">
        <f t="shared" si="4"/>
        <v>62186</v>
      </c>
      <c r="K33" s="105">
        <v>53681</v>
      </c>
      <c r="L33" s="4">
        <f t="shared" si="5"/>
        <v>8505</v>
      </c>
    </row>
    <row r="34" spans="1:12" x14ac:dyDescent="0.25">
      <c r="A34" s="346"/>
      <c r="B34" s="402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47">
        <f t="shared" si="4"/>
        <v>83000</v>
      </c>
      <c r="K34" s="105">
        <v>83000</v>
      </c>
      <c r="L34" s="4">
        <f t="shared" si="5"/>
        <v>0</v>
      </c>
    </row>
    <row r="35" spans="1:12" x14ac:dyDescent="0.25">
      <c r="A35" s="346"/>
      <c r="B35" s="320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47">
        <f t="shared" si="4"/>
        <v>2267</v>
      </c>
      <c r="K35" s="105">
        <v>2267</v>
      </c>
      <c r="L35" s="4">
        <f t="shared" si="5"/>
        <v>0</v>
      </c>
    </row>
    <row r="36" spans="1:12" x14ac:dyDescent="0.25">
      <c r="A36" s="346"/>
      <c r="B36" s="362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47">
        <f t="shared" si="4"/>
        <v>0</v>
      </c>
      <c r="K36" s="105">
        <v>0</v>
      </c>
      <c r="L36" s="4">
        <f t="shared" si="5"/>
        <v>0</v>
      </c>
    </row>
    <row r="37" spans="1:12" x14ac:dyDescent="0.25">
      <c r="A37" s="346"/>
      <c r="B37" s="362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47">
        <f t="shared" si="4"/>
        <v>332190752</v>
      </c>
      <c r="K37" s="105">
        <v>127347864</v>
      </c>
      <c r="L37" s="4">
        <f t="shared" si="5"/>
        <v>204842888</v>
      </c>
    </row>
    <row r="38" spans="1:12" x14ac:dyDescent="0.25">
      <c r="A38" s="318" t="s">
        <v>20</v>
      </c>
      <c r="B38" s="347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47">
        <f t="shared" si="4"/>
        <v>0</v>
      </c>
      <c r="K38" s="105">
        <v>0</v>
      </c>
      <c r="L38" s="4">
        <f t="shared" si="5"/>
        <v>0</v>
      </c>
    </row>
    <row r="39" spans="1:12" x14ac:dyDescent="0.25">
      <c r="A39" s="337"/>
      <c r="B39" s="348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47">
        <f t="shared" si="4"/>
        <v>16258950</v>
      </c>
      <c r="K39" s="105">
        <v>5419651</v>
      </c>
      <c r="L39" s="4">
        <f t="shared" si="5"/>
        <v>10839299</v>
      </c>
    </row>
    <row r="40" spans="1:12" x14ac:dyDescent="0.25">
      <c r="A40" s="318" t="s">
        <v>24</v>
      </c>
      <c r="B40" s="320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47">
        <f t="shared" si="4"/>
        <v>7005263</v>
      </c>
      <c r="K40" s="105">
        <v>1842527</v>
      </c>
      <c r="L40" s="4">
        <f t="shared" si="5"/>
        <v>5162736</v>
      </c>
    </row>
    <row r="41" spans="1:12" x14ac:dyDescent="0.25">
      <c r="A41" s="319"/>
      <c r="B41" s="321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47">
        <f t="shared" si="4"/>
        <v>4500000</v>
      </c>
      <c r="K41" s="105">
        <v>2200239</v>
      </c>
      <c r="L41" s="4">
        <f t="shared" si="5"/>
        <v>2299761</v>
      </c>
    </row>
    <row r="42" spans="1:12" x14ac:dyDescent="0.25">
      <c r="A42" s="318" t="s">
        <v>30</v>
      </c>
      <c r="B42" s="320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47">
        <f t="shared" si="4"/>
        <v>12736500</v>
      </c>
      <c r="K42" s="105">
        <v>5085209</v>
      </c>
      <c r="L42" s="4">
        <f t="shared" si="5"/>
        <v>7651291</v>
      </c>
    </row>
    <row r="43" spans="1:12" x14ac:dyDescent="0.25">
      <c r="A43" s="319"/>
      <c r="B43" s="321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47">
        <f t="shared" si="4"/>
        <v>50000</v>
      </c>
      <c r="K43" s="105">
        <v>50000</v>
      </c>
      <c r="L43" s="4">
        <f t="shared" si="5"/>
        <v>0</v>
      </c>
    </row>
    <row r="44" spans="1:12" x14ac:dyDescent="0.25">
      <c r="A44" s="318" t="s">
        <v>48</v>
      </c>
      <c r="B44" s="347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47">
        <f t="shared" si="4"/>
        <v>0</v>
      </c>
      <c r="K44" s="105">
        <v>0</v>
      </c>
      <c r="L44" s="4">
        <f t="shared" si="5"/>
        <v>0</v>
      </c>
    </row>
    <row r="45" spans="1:12" x14ac:dyDescent="0.25">
      <c r="A45" s="346"/>
      <c r="B45" s="348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47">
        <f t="shared" si="4"/>
        <v>0</v>
      </c>
      <c r="K45" s="105">
        <v>0</v>
      </c>
      <c r="L45" s="4">
        <f t="shared" si="5"/>
        <v>0</v>
      </c>
    </row>
    <row r="46" spans="1:12" x14ac:dyDescent="0.25">
      <c r="A46" s="346"/>
      <c r="B46" s="348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47">
        <f t="shared" si="4"/>
        <v>0</v>
      </c>
      <c r="K46" s="105">
        <v>0</v>
      </c>
      <c r="L46" s="4">
        <f t="shared" si="5"/>
        <v>0</v>
      </c>
    </row>
    <row r="47" spans="1:12" x14ac:dyDescent="0.25">
      <c r="A47" s="346"/>
      <c r="B47" s="348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47">
        <f t="shared" si="4"/>
        <v>99713</v>
      </c>
      <c r="K47" s="105">
        <v>0</v>
      </c>
      <c r="L47" s="4">
        <f t="shared" si="5"/>
        <v>99713</v>
      </c>
    </row>
    <row r="48" spans="1:12" x14ac:dyDescent="0.25">
      <c r="A48" s="346"/>
      <c r="B48" s="348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47">
        <f t="shared" si="4"/>
        <v>0</v>
      </c>
      <c r="K48" s="105">
        <v>0</v>
      </c>
      <c r="L48" s="4">
        <f t="shared" si="5"/>
        <v>0</v>
      </c>
    </row>
    <row r="49" spans="1:12" x14ac:dyDescent="0.25">
      <c r="A49" s="346"/>
      <c r="B49" s="348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47">
        <f t="shared" si="4"/>
        <v>100000</v>
      </c>
      <c r="K49" s="105">
        <v>100000</v>
      </c>
      <c r="L49" s="4">
        <f t="shared" si="5"/>
        <v>0</v>
      </c>
    </row>
    <row r="50" spans="1:12" x14ac:dyDescent="0.25">
      <c r="A50" s="346"/>
      <c r="B50" s="348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47">
        <f t="shared" si="4"/>
        <v>0</v>
      </c>
      <c r="K50" s="105">
        <v>0</v>
      </c>
      <c r="L50" s="4">
        <f t="shared" si="5"/>
        <v>0</v>
      </c>
    </row>
    <row r="51" spans="1:12" x14ac:dyDescent="0.25">
      <c r="A51" s="346"/>
      <c r="B51" s="348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47">
        <f t="shared" si="4"/>
        <v>0</v>
      </c>
      <c r="K51" s="105">
        <v>0</v>
      </c>
      <c r="L51" s="4">
        <f t="shared" si="5"/>
        <v>0</v>
      </c>
    </row>
    <row r="52" spans="1:12" x14ac:dyDescent="0.25">
      <c r="A52" s="346"/>
      <c r="B52" s="348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47">
        <f t="shared" si="4"/>
        <v>0</v>
      </c>
      <c r="K52" s="105">
        <v>0</v>
      </c>
      <c r="L52" s="4">
        <f t="shared" si="5"/>
        <v>0</v>
      </c>
    </row>
    <row r="53" spans="1:12" x14ac:dyDescent="0.25">
      <c r="A53" s="346"/>
      <c r="B53" s="348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47">
        <f t="shared" si="4"/>
        <v>0</v>
      </c>
      <c r="K53" s="105">
        <v>0</v>
      </c>
      <c r="L53" s="4">
        <f t="shared" si="5"/>
        <v>0</v>
      </c>
    </row>
    <row r="54" spans="1:12" x14ac:dyDescent="0.25">
      <c r="A54" s="346"/>
      <c r="B54" s="348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47">
        <f t="shared" si="4"/>
        <v>0</v>
      </c>
      <c r="K54" s="105">
        <v>0</v>
      </c>
      <c r="L54" s="4">
        <f t="shared" si="5"/>
        <v>0</v>
      </c>
    </row>
    <row r="55" spans="1:12" x14ac:dyDescent="0.25">
      <c r="A55" s="346"/>
      <c r="B55" s="348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47">
        <f t="shared" si="4"/>
        <v>0</v>
      </c>
      <c r="K55" s="105">
        <v>0</v>
      </c>
      <c r="L55" s="4">
        <f t="shared" si="5"/>
        <v>0</v>
      </c>
    </row>
    <row r="56" spans="1:12" x14ac:dyDescent="0.25">
      <c r="A56" s="372" t="s">
        <v>49</v>
      </c>
      <c r="B56" s="95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47">
        <f t="shared" si="4"/>
        <v>8</v>
      </c>
      <c r="K56" s="105">
        <v>8</v>
      </c>
      <c r="L56" s="4">
        <f t="shared" si="5"/>
        <v>0</v>
      </c>
    </row>
    <row r="57" spans="1:12" ht="12.75" customHeight="1" x14ac:dyDescent="0.25">
      <c r="A57" s="373"/>
      <c r="B57" s="371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47">
        <f t="shared" si="4"/>
        <v>970000</v>
      </c>
      <c r="K57" s="105">
        <v>350000</v>
      </c>
      <c r="L57" s="4">
        <f t="shared" si="5"/>
        <v>620000</v>
      </c>
    </row>
    <row r="58" spans="1:12" x14ac:dyDescent="0.25">
      <c r="A58" s="373"/>
      <c r="B58" s="371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47">
        <f t="shared" si="4"/>
        <v>10791000</v>
      </c>
      <c r="K58" s="105">
        <v>532000</v>
      </c>
      <c r="L58" s="4">
        <f t="shared" si="5"/>
        <v>10259000</v>
      </c>
    </row>
    <row r="59" spans="1:12" x14ac:dyDescent="0.25">
      <c r="A59" s="373"/>
      <c r="B59" s="371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47">
        <f t="shared" si="4"/>
        <v>3112282</v>
      </c>
      <c r="K59" s="105">
        <v>68250</v>
      </c>
      <c r="L59" s="4">
        <f t="shared" si="5"/>
        <v>3044032</v>
      </c>
    </row>
    <row r="60" spans="1:12" x14ac:dyDescent="0.25">
      <c r="A60" s="373"/>
      <c r="B60" s="371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47">
        <f t="shared" si="4"/>
        <v>230000</v>
      </c>
      <c r="K60" s="105">
        <v>0</v>
      </c>
      <c r="L60" s="4">
        <f t="shared" si="5"/>
        <v>230000</v>
      </c>
    </row>
    <row r="61" spans="1:12" x14ac:dyDescent="0.25">
      <c r="A61" s="373"/>
      <c r="B61" s="371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47">
        <f t="shared" si="4"/>
        <v>72000</v>
      </c>
      <c r="K61" s="105">
        <v>0</v>
      </c>
      <c r="L61" s="4">
        <f t="shared" si="5"/>
        <v>72000</v>
      </c>
    </row>
    <row r="62" spans="1:12" x14ac:dyDescent="0.25">
      <c r="A62" s="373"/>
      <c r="B62" s="371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47">
        <f t="shared" si="4"/>
        <v>230000</v>
      </c>
      <c r="K62" s="105">
        <v>0</v>
      </c>
      <c r="L62" s="4">
        <f t="shared" si="5"/>
        <v>230000</v>
      </c>
    </row>
    <row r="63" spans="1:12" x14ac:dyDescent="0.25">
      <c r="A63" s="373"/>
      <c r="B63" s="371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47">
        <f t="shared" si="4"/>
        <v>8009100</v>
      </c>
      <c r="K63" s="105">
        <v>750000</v>
      </c>
      <c r="L63" s="4">
        <f t="shared" si="5"/>
        <v>7259100</v>
      </c>
    </row>
    <row r="64" spans="1:12" x14ac:dyDescent="0.25">
      <c r="A64" s="373"/>
      <c r="B64" s="371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47">
        <f t="shared" si="4"/>
        <v>13999992</v>
      </c>
      <c r="K64" s="105">
        <v>210000</v>
      </c>
      <c r="L64" s="4">
        <f t="shared" si="5"/>
        <v>13789992</v>
      </c>
    </row>
    <row r="65" spans="1:12" x14ac:dyDescent="0.25">
      <c r="A65" s="373"/>
      <c r="B65" s="371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47">
        <f t="shared" si="4"/>
        <v>292100</v>
      </c>
      <c r="K65" s="105">
        <v>6370</v>
      </c>
      <c r="L65" s="4">
        <f t="shared" si="5"/>
        <v>285730</v>
      </c>
    </row>
    <row r="66" spans="1:12" x14ac:dyDescent="0.25">
      <c r="A66" s="373"/>
      <c r="B66" s="371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47">
        <f t="shared" si="4"/>
        <v>5127921</v>
      </c>
      <c r="K66" s="105">
        <v>56700</v>
      </c>
      <c r="L66" s="4">
        <f t="shared" si="5"/>
        <v>5071221</v>
      </c>
    </row>
    <row r="67" spans="1:12" x14ac:dyDescent="0.25">
      <c r="A67" s="373"/>
      <c r="B67" s="371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47">
        <f t="shared" si="4"/>
        <v>229492</v>
      </c>
      <c r="K67" s="105">
        <v>1600</v>
      </c>
      <c r="L67" s="4">
        <f t="shared" si="5"/>
        <v>227892</v>
      </c>
    </row>
    <row r="68" spans="1:12" x14ac:dyDescent="0.25">
      <c r="A68" s="373"/>
      <c r="B68" s="371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47">
        <f t="shared" si="4"/>
        <v>0</v>
      </c>
      <c r="K68" s="105">
        <v>0</v>
      </c>
      <c r="L68" s="4">
        <f t="shared" si="5"/>
        <v>0</v>
      </c>
    </row>
    <row r="69" spans="1:12" x14ac:dyDescent="0.25">
      <c r="A69" s="373"/>
      <c r="B69" s="371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47">
        <f t="shared" si="4"/>
        <v>704400</v>
      </c>
      <c r="K69" s="105">
        <v>704400</v>
      </c>
      <c r="L69" s="4">
        <f t="shared" si="5"/>
        <v>0</v>
      </c>
    </row>
    <row r="70" spans="1:12" x14ac:dyDescent="0.25">
      <c r="A70" s="373"/>
      <c r="B70" s="371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47">
        <f t="shared" si="4"/>
        <v>1818096</v>
      </c>
      <c r="K70" s="105">
        <v>1818096</v>
      </c>
      <c r="L70" s="4">
        <f t="shared" si="5"/>
        <v>0</v>
      </c>
    </row>
    <row r="71" spans="1:12" x14ac:dyDescent="0.25">
      <c r="A71" s="373"/>
      <c r="B71" s="371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47">
        <f t="shared" si="4"/>
        <v>2678560</v>
      </c>
      <c r="K71" s="105">
        <v>2568661</v>
      </c>
      <c r="L71" s="4">
        <f t="shared" si="5"/>
        <v>109899</v>
      </c>
    </row>
    <row r="72" spans="1:12" x14ac:dyDescent="0.25">
      <c r="A72" s="373"/>
      <c r="B72" s="371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47">
        <f t="shared" si="4"/>
        <v>1404285</v>
      </c>
      <c r="K72" s="105">
        <v>1374613</v>
      </c>
      <c r="L72" s="4">
        <f t="shared" si="5"/>
        <v>29672</v>
      </c>
    </row>
    <row r="73" spans="1:12" x14ac:dyDescent="0.25">
      <c r="A73" s="373"/>
      <c r="B73" s="371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47">
        <f t="shared" si="4"/>
        <v>4121943</v>
      </c>
      <c r="K73" s="105">
        <v>2302859</v>
      </c>
      <c r="L73" s="4">
        <f t="shared" si="5"/>
        <v>1819084</v>
      </c>
    </row>
    <row r="74" spans="1:12" x14ac:dyDescent="0.25">
      <c r="A74" s="374"/>
      <c r="B74" s="371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47">
        <f t="shared" si="4"/>
        <v>1112924</v>
      </c>
      <c r="K74" s="105">
        <v>351957</v>
      </c>
      <c r="L74" s="4">
        <f t="shared" si="5"/>
        <v>760967</v>
      </c>
    </row>
    <row r="75" spans="1:12" ht="23.25" customHeight="1" x14ac:dyDescent="0.25">
      <c r="A75" s="399" t="s">
        <v>86</v>
      </c>
      <c r="B75" s="400"/>
      <c r="C75" s="401"/>
      <c r="D75" s="90">
        <f>SUM(D29:D74)</f>
        <v>426209554</v>
      </c>
      <c r="E75" s="90">
        <f>SUM(E29:E74)</f>
        <v>426209554</v>
      </c>
      <c r="F75" s="90">
        <f t="shared" ref="F75:L75" si="6">SUM(F29:F74)</f>
        <v>0</v>
      </c>
      <c r="G75" s="90">
        <f t="shared" si="6"/>
        <v>654581</v>
      </c>
      <c r="H75" s="90">
        <f t="shared" si="6"/>
        <v>6029120</v>
      </c>
      <c r="I75" s="90">
        <f t="shared" si="6"/>
        <v>12724484</v>
      </c>
      <c r="J75" s="90">
        <f t="shared" si="6"/>
        <v>445617739</v>
      </c>
      <c r="K75" s="104">
        <f t="shared" si="6"/>
        <v>156672347</v>
      </c>
      <c r="L75" s="90">
        <f t="shared" si="6"/>
        <v>288945392</v>
      </c>
    </row>
    <row r="76" spans="1:12" x14ac:dyDescent="0.25">
      <c r="F76" s="2"/>
    </row>
    <row r="77" spans="1:12" x14ac:dyDescent="0.25">
      <c r="F77" s="2"/>
    </row>
    <row r="78" spans="1:12" x14ac:dyDescent="0.25">
      <c r="F78" s="2"/>
    </row>
    <row r="79" spans="1:12" ht="15.6" x14ac:dyDescent="0.3">
      <c r="A79" s="64" t="s">
        <v>100</v>
      </c>
      <c r="F79" s="2"/>
    </row>
    <row r="80" spans="1:12" x14ac:dyDescent="0.25">
      <c r="G80" s="73">
        <v>43616</v>
      </c>
      <c r="L80" s="55"/>
    </row>
    <row r="81" spans="1:12" s="85" customFormat="1" ht="40.799999999999997" x14ac:dyDescent="0.25">
      <c r="A81" s="366" t="s">
        <v>101</v>
      </c>
      <c r="B81" s="367"/>
      <c r="C81" s="84" t="s">
        <v>44</v>
      </c>
      <c r="D81" s="86" t="s">
        <v>21</v>
      </c>
      <c r="E81" s="86" t="s">
        <v>113</v>
      </c>
      <c r="F81" s="87" t="s">
        <v>43</v>
      </c>
      <c r="G81" s="86" t="s">
        <v>118</v>
      </c>
      <c r="H81" s="100" t="s">
        <v>119</v>
      </c>
      <c r="I81" s="100" t="s">
        <v>120</v>
      </c>
      <c r="J81" s="86" t="s">
        <v>112</v>
      </c>
      <c r="K81" s="106" t="s">
        <v>111</v>
      </c>
    </row>
    <row r="82" spans="1:12" x14ac:dyDescent="0.25">
      <c r="A82" s="368"/>
      <c r="B82" s="355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7">
        <f t="shared" si="7"/>
        <v>149586947</v>
      </c>
    </row>
    <row r="83" spans="1:12" x14ac:dyDescent="0.25">
      <c r="A83" s="368"/>
      <c r="B83" s="355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7">
        <f t="shared" si="8"/>
        <v>4360702</v>
      </c>
    </row>
    <row r="84" spans="1:12" x14ac:dyDescent="0.25">
      <c r="A84" s="368"/>
      <c r="B84" s="355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7">
        <f t="shared" si="9"/>
        <v>0</v>
      </c>
    </row>
    <row r="85" spans="1:12" x14ac:dyDescent="0.25">
      <c r="A85" s="368"/>
      <c r="B85" s="355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7">
        <f t="shared" si="9"/>
        <v>0</v>
      </c>
    </row>
    <row r="86" spans="1:12" x14ac:dyDescent="0.25">
      <c r="A86" s="368"/>
      <c r="B86" s="355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7">
        <f t="shared" si="10"/>
        <v>796</v>
      </c>
    </row>
    <row r="87" spans="1:12" x14ac:dyDescent="0.25">
      <c r="A87" s="368"/>
      <c r="B87" s="355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8">
        <f t="shared" si="11"/>
        <v>100</v>
      </c>
    </row>
    <row r="88" spans="1:12" x14ac:dyDescent="0.25">
      <c r="A88" s="368"/>
      <c r="B88" s="355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9">
        <f t="shared" si="12"/>
        <v>153948445</v>
      </c>
      <c r="L88" s="1"/>
    </row>
    <row r="89" spans="1:12" x14ac:dyDescent="0.25">
      <c r="A89" s="368"/>
      <c r="B89" s="355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7">
        <f t="shared" si="13"/>
        <v>28044581</v>
      </c>
    </row>
    <row r="90" spans="1:12" x14ac:dyDescent="0.25">
      <c r="A90" s="368"/>
      <c r="B90" s="355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9">
        <f t="shared" si="14"/>
        <v>28044581</v>
      </c>
      <c r="L90" s="1"/>
    </row>
    <row r="91" spans="1:12" x14ac:dyDescent="0.25">
      <c r="A91" s="368"/>
      <c r="B91" s="355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9">
        <f t="shared" si="15"/>
        <v>181993126</v>
      </c>
      <c r="L91" s="1"/>
    </row>
    <row r="92" spans="1:12" x14ac:dyDescent="0.25">
      <c r="A92" s="368"/>
      <c r="B92" s="355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7">
        <f t="shared" si="16"/>
        <v>350000</v>
      </c>
    </row>
    <row r="93" spans="1:12" x14ac:dyDescent="0.25">
      <c r="A93" s="368"/>
      <c r="B93" s="355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7">
        <f t="shared" si="17"/>
        <v>532000</v>
      </c>
    </row>
    <row r="94" spans="1:12" x14ac:dyDescent="0.25">
      <c r="A94" s="368"/>
      <c r="B94" s="355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9">
        <f t="shared" si="18"/>
        <v>882000</v>
      </c>
      <c r="L94" s="1"/>
    </row>
    <row r="95" spans="1:12" x14ac:dyDescent="0.25">
      <c r="A95" s="368"/>
      <c r="B95" s="355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9">
        <f t="shared" si="19"/>
        <v>68250</v>
      </c>
      <c r="L95" s="1"/>
    </row>
    <row r="96" spans="1:12" x14ac:dyDescent="0.25">
      <c r="A96" s="368"/>
      <c r="B96" s="355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7">
        <f t="shared" si="20"/>
        <v>0</v>
      </c>
    </row>
    <row r="97" spans="1:12" x14ac:dyDescent="0.25">
      <c r="A97" s="368"/>
      <c r="B97" s="355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7">
        <f t="shared" si="21"/>
        <v>0</v>
      </c>
    </row>
    <row r="98" spans="1:12" x14ac:dyDescent="0.25">
      <c r="A98" s="368"/>
      <c r="B98" s="355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7">
        <f t="shared" si="22"/>
        <v>0</v>
      </c>
    </row>
    <row r="99" spans="1:12" x14ac:dyDescent="0.25">
      <c r="A99" s="368"/>
      <c r="B99" s="355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7">
        <f t="shared" si="23"/>
        <v>0</v>
      </c>
    </row>
    <row r="100" spans="1:12" x14ac:dyDescent="0.25">
      <c r="A100" s="368"/>
      <c r="B100" s="355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7">
        <f t="shared" si="24"/>
        <v>750000</v>
      </c>
    </row>
    <row r="101" spans="1:12" x14ac:dyDescent="0.25">
      <c r="A101" s="368"/>
      <c r="B101" s="355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8">
        <f t="shared" si="25"/>
        <v>3577983</v>
      </c>
    </row>
    <row r="102" spans="1:12" x14ac:dyDescent="0.25">
      <c r="A102" s="368"/>
      <c r="B102" s="355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7">
        <f t="shared" si="26"/>
        <v>6370</v>
      </c>
    </row>
    <row r="103" spans="1:12" x14ac:dyDescent="0.25">
      <c r="A103" s="368"/>
      <c r="B103" s="355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8">
        <f t="shared" si="27"/>
        <v>24420</v>
      </c>
    </row>
    <row r="104" spans="1:12" x14ac:dyDescent="0.25">
      <c r="A104" s="368"/>
      <c r="B104" s="355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7">
        <f t="shared" si="28"/>
        <v>110381</v>
      </c>
    </row>
    <row r="105" spans="1:12" x14ac:dyDescent="0.25">
      <c r="A105" s="368"/>
      <c r="B105" s="355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7">
        <f t="shared" si="29"/>
        <v>83000</v>
      </c>
    </row>
    <row r="106" spans="1:12" x14ac:dyDescent="0.25">
      <c r="A106" s="368"/>
      <c r="B106" s="355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7">
        <f t="shared" si="30"/>
        <v>101600</v>
      </c>
    </row>
    <row r="107" spans="1:12" x14ac:dyDescent="0.25">
      <c r="A107" s="368"/>
      <c r="B107" s="355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10">
        <f t="shared" si="31"/>
        <v>4653754</v>
      </c>
      <c r="L107" s="1"/>
    </row>
    <row r="108" spans="1:12" x14ac:dyDescent="0.25">
      <c r="A108" s="368"/>
      <c r="B108" s="355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7">
        <f t="shared" si="32"/>
        <v>0</v>
      </c>
    </row>
    <row r="109" spans="1:12" x14ac:dyDescent="0.25">
      <c r="A109" s="368"/>
      <c r="B109" s="355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7">
        <f t="shared" si="33"/>
        <v>6930003</v>
      </c>
    </row>
    <row r="110" spans="1:12" x14ac:dyDescent="0.25">
      <c r="A110" s="368"/>
      <c r="B110" s="355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7">
        <f t="shared" si="34"/>
        <v>5469651</v>
      </c>
    </row>
    <row r="111" spans="1:12" x14ac:dyDescent="0.25">
      <c r="A111" s="368"/>
      <c r="B111" s="355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9">
        <f t="shared" si="35"/>
        <v>12399654</v>
      </c>
      <c r="L111" s="1"/>
    </row>
    <row r="112" spans="1:12" x14ac:dyDescent="0.25">
      <c r="A112" s="368"/>
      <c r="B112" s="355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7">
        <f t="shared" si="36"/>
        <v>704400</v>
      </c>
    </row>
    <row r="113" spans="1:12" x14ac:dyDescent="0.25">
      <c r="A113" s="368"/>
      <c r="B113" s="355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8">
        <f t="shared" si="37"/>
        <v>1818096</v>
      </c>
    </row>
    <row r="114" spans="1:12" x14ac:dyDescent="0.25">
      <c r="A114" s="368"/>
      <c r="B114" s="355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7">
        <f t="shared" si="38"/>
        <v>2568661</v>
      </c>
    </row>
    <row r="115" spans="1:12" x14ac:dyDescent="0.25">
      <c r="A115" s="368"/>
      <c r="B115" s="355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7">
        <f t="shared" si="38"/>
        <v>1374613</v>
      </c>
    </row>
    <row r="116" spans="1:12" x14ac:dyDescent="0.25">
      <c r="A116" s="368"/>
      <c r="B116" s="355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9">
        <f t="shared" si="39"/>
        <v>4647674</v>
      </c>
      <c r="L116" s="1"/>
    </row>
    <row r="117" spans="1:12" x14ac:dyDescent="0.25">
      <c r="A117" s="368"/>
      <c r="B117" s="355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7">
        <f t="shared" si="40"/>
        <v>2302859</v>
      </c>
    </row>
    <row r="118" spans="1:12" x14ac:dyDescent="0.25">
      <c r="A118" s="368"/>
      <c r="B118" s="355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7">
        <f t="shared" si="40"/>
        <v>351957</v>
      </c>
    </row>
    <row r="119" spans="1:12" x14ac:dyDescent="0.25">
      <c r="A119" s="368"/>
      <c r="B119" s="355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9">
        <f t="shared" si="41"/>
        <v>2654816</v>
      </c>
      <c r="L119" s="1"/>
    </row>
    <row r="120" spans="1:12" x14ac:dyDescent="0.25">
      <c r="A120" s="368"/>
      <c r="B120" s="355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10">
        <f t="shared" si="42"/>
        <v>2200239</v>
      </c>
      <c r="L120" s="1"/>
    </row>
    <row r="121" spans="1:12" x14ac:dyDescent="0.25">
      <c r="A121" s="368"/>
      <c r="B121" s="355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11">
        <f t="shared" si="43"/>
        <v>127347864</v>
      </c>
      <c r="L121" s="1"/>
    </row>
    <row r="122" spans="1:12" x14ac:dyDescent="0.25">
      <c r="A122" s="369"/>
      <c r="B122" s="370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9">
        <f t="shared" si="44"/>
        <v>156672347</v>
      </c>
      <c r="L122" s="1"/>
    </row>
    <row r="123" spans="1:12" x14ac:dyDescent="0.25">
      <c r="A123" s="1"/>
      <c r="B123" s="98"/>
      <c r="C123" s="1"/>
      <c r="D123" s="1"/>
      <c r="E123" s="1"/>
      <c r="F123" s="68"/>
      <c r="G123" s="1"/>
      <c r="H123" s="1"/>
      <c r="I123" s="1"/>
      <c r="J123" s="1"/>
      <c r="K123" s="112"/>
      <c r="L123" s="1"/>
    </row>
    <row r="124" spans="1:12" x14ac:dyDescent="0.25">
      <c r="C124" s="5"/>
      <c r="D124" s="5"/>
      <c r="F124" s="2"/>
    </row>
    <row r="125" spans="1:12" x14ac:dyDescent="0.25">
      <c r="C125" s="5"/>
      <c r="D125" s="5"/>
      <c r="F125" s="2"/>
    </row>
  </sheetData>
  <mergeCells count="37"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51" bestFit="1" customWidth="1"/>
    <col min="2" max="2" width="9.109375" style="96"/>
    <col min="3" max="3" width="8" customWidth="1"/>
    <col min="4" max="4" width="14.5546875" customWidth="1"/>
    <col min="5" max="5" width="14" customWidth="1"/>
    <col min="6" max="8" width="12.88671875" customWidth="1"/>
    <col min="9" max="9" width="14.44140625" customWidth="1"/>
    <col min="10" max="10" width="13.6640625" customWidth="1"/>
  </cols>
  <sheetData>
    <row r="1" spans="1:10" ht="12.75" customHeight="1" x14ac:dyDescent="0.25">
      <c r="A1" s="405" t="s">
        <v>82</v>
      </c>
      <c r="B1" s="406"/>
      <c r="C1" s="406"/>
      <c r="D1" s="406"/>
      <c r="E1" s="406"/>
      <c r="F1" s="406"/>
      <c r="G1" s="406"/>
      <c r="H1" s="406"/>
      <c r="I1" s="406"/>
      <c r="J1" s="406"/>
    </row>
    <row r="2" spans="1:10" x14ac:dyDescent="0.25">
      <c r="E2" s="2"/>
    </row>
    <row r="3" spans="1:10" x14ac:dyDescent="0.25">
      <c r="E3" s="3"/>
    </row>
    <row r="4" spans="1:10" ht="12.75" customHeight="1" x14ac:dyDescent="0.25">
      <c r="A4" s="407" t="s">
        <v>19</v>
      </c>
      <c r="B4" s="409" t="s">
        <v>0</v>
      </c>
      <c r="C4" s="407" t="s">
        <v>44</v>
      </c>
      <c r="D4" s="407" t="s">
        <v>21</v>
      </c>
      <c r="E4" s="411" t="s">
        <v>115</v>
      </c>
      <c r="F4" s="412"/>
      <c r="G4" s="412"/>
      <c r="H4" s="413"/>
      <c r="I4" s="403" t="s">
        <v>112</v>
      </c>
      <c r="J4" s="403" t="s">
        <v>111</v>
      </c>
    </row>
    <row r="5" spans="1:10" ht="42.75" customHeight="1" x14ac:dyDescent="0.25">
      <c r="A5" s="408"/>
      <c r="B5" s="410"/>
      <c r="C5" s="408"/>
      <c r="D5" s="408"/>
      <c r="E5" s="91" t="s">
        <v>43</v>
      </c>
      <c r="F5" s="94" t="s">
        <v>118</v>
      </c>
      <c r="G5" s="94" t="s">
        <v>119</v>
      </c>
      <c r="H5" s="99" t="s">
        <v>120</v>
      </c>
      <c r="I5" s="404"/>
      <c r="J5" s="404"/>
    </row>
    <row r="6" spans="1:10" x14ac:dyDescent="0.25">
      <c r="A6" s="349" t="s">
        <v>38</v>
      </c>
      <c r="B6" s="357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74">
        <f>'2019.05.31'!J6</f>
        <v>0</v>
      </c>
      <c r="J6" s="74">
        <f>'2019.05.31'!K6</f>
        <v>0</v>
      </c>
    </row>
    <row r="7" spans="1:10" x14ac:dyDescent="0.25">
      <c r="A7" s="349"/>
      <c r="B7" s="357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74">
        <f>'2019.05.31'!J7</f>
        <v>0</v>
      </c>
      <c r="J7" s="74">
        <f>'2019.05.31'!K7</f>
        <v>0</v>
      </c>
    </row>
    <row r="8" spans="1:10" x14ac:dyDescent="0.25">
      <c r="A8" s="349"/>
      <c r="B8" s="357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74">
        <f>'2019.05.31'!J8</f>
        <v>1500</v>
      </c>
      <c r="J8" s="74">
        <f>'2019.05.31'!K8</f>
        <v>796</v>
      </c>
    </row>
    <row r="9" spans="1:10" x14ac:dyDescent="0.25">
      <c r="A9" s="349"/>
      <c r="B9" s="358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74">
        <f>'2019.05.31'!J9</f>
        <v>21221604</v>
      </c>
      <c r="J9" s="74">
        <f>'2019.05.31'!K9</f>
        <v>0</v>
      </c>
    </row>
    <row r="10" spans="1:10" x14ac:dyDescent="0.25">
      <c r="A10" s="349"/>
      <c r="B10" s="359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74">
        <f>'2019.05.31'!J10</f>
        <v>10810958</v>
      </c>
      <c r="J10" s="74">
        <f>'2019.05.31'!K10</f>
        <v>10810958</v>
      </c>
    </row>
    <row r="11" spans="1:10" x14ac:dyDescent="0.25">
      <c r="A11" s="83" t="s">
        <v>45</v>
      </c>
      <c r="B11" s="97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74">
        <f>'2019.05.31'!J11</f>
        <v>16258950</v>
      </c>
      <c r="J11" s="74">
        <f>'2019.05.31'!K11</f>
        <v>5033739</v>
      </c>
    </row>
    <row r="12" spans="1:10" x14ac:dyDescent="0.25">
      <c r="A12" s="318" t="s">
        <v>50</v>
      </c>
      <c r="B12" s="320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74">
        <f>'2019.05.31'!J12</f>
        <v>7005263</v>
      </c>
      <c r="J12" s="74">
        <f>'2019.05.31'!K12</f>
        <v>3482094</v>
      </c>
    </row>
    <row r="13" spans="1:10" x14ac:dyDescent="0.25">
      <c r="A13" s="319"/>
      <c r="B13" s="321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74">
        <f>'2019.05.31'!J13</f>
        <v>4500000</v>
      </c>
      <c r="J13" s="74">
        <f>'2019.05.31'!K13</f>
        <v>3706121</v>
      </c>
    </row>
    <row r="14" spans="1:10" x14ac:dyDescent="0.25">
      <c r="A14" s="82" t="s">
        <v>26</v>
      </c>
      <c r="B14" s="97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74">
        <f>'2019.05.31'!J14</f>
        <v>19746500</v>
      </c>
      <c r="J14" s="74">
        <f>'2019.05.31'!K14</f>
        <v>7212167</v>
      </c>
    </row>
    <row r="15" spans="1:10" x14ac:dyDescent="0.25">
      <c r="A15" s="318" t="s">
        <v>46</v>
      </c>
      <c r="B15" s="360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74">
        <f>'2019.05.31'!J15</f>
        <v>0</v>
      </c>
      <c r="J15" s="74">
        <f>'2019.05.31'!K15</f>
        <v>0</v>
      </c>
    </row>
    <row r="16" spans="1:10" x14ac:dyDescent="0.25">
      <c r="A16" s="346"/>
      <c r="B16" s="360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74">
        <f>'2019.05.31'!J16</f>
        <v>0</v>
      </c>
      <c r="J16" s="74">
        <f>'2019.05.31'!K16</f>
        <v>0</v>
      </c>
    </row>
    <row r="17" spans="1:10" x14ac:dyDescent="0.25">
      <c r="A17" s="346"/>
      <c r="B17" s="360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74">
        <f>'2019.05.31'!J17</f>
        <v>199713</v>
      </c>
      <c r="J17" s="74">
        <f>'2019.05.31'!K17</f>
        <v>199713</v>
      </c>
    </row>
    <row r="18" spans="1:10" x14ac:dyDescent="0.25">
      <c r="A18" s="346"/>
      <c r="B18" s="360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74">
        <f>'2019.05.31'!J18</f>
        <v>0</v>
      </c>
      <c r="J18" s="74">
        <f>'2019.05.31'!K18</f>
        <v>0</v>
      </c>
    </row>
    <row r="19" spans="1:10" x14ac:dyDescent="0.25">
      <c r="A19" s="346"/>
      <c r="B19" s="360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74">
        <f>'2019.05.31'!J19</f>
        <v>0</v>
      </c>
      <c r="J19" s="74">
        <f>'2019.05.31'!K19</f>
        <v>0</v>
      </c>
    </row>
    <row r="20" spans="1:10" x14ac:dyDescent="0.25">
      <c r="A20" s="327" t="s">
        <v>47</v>
      </c>
      <c r="B20" s="320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74">
        <f>'2019.05.31'!J20</f>
        <v>37214812</v>
      </c>
      <c r="J20" s="74">
        <f>'2019.05.31'!K20</f>
        <v>396817</v>
      </c>
    </row>
    <row r="21" spans="1:10" x14ac:dyDescent="0.25">
      <c r="A21" s="328"/>
      <c r="B21" s="361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74">
        <f>'2019.05.31'!J21</f>
        <v>654581</v>
      </c>
      <c r="J21" s="74">
        <f>'2019.05.31'!K21</f>
        <v>654581</v>
      </c>
    </row>
    <row r="22" spans="1:10" x14ac:dyDescent="0.25">
      <c r="A22" s="328"/>
      <c r="B22" s="321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74">
        <f>'2019.05.31'!J22</f>
        <v>17033910</v>
      </c>
      <c r="J22" s="74">
        <f>'2019.05.31'!K22</f>
        <v>17033910</v>
      </c>
    </row>
    <row r="23" spans="1:10" x14ac:dyDescent="0.25">
      <c r="A23" s="328"/>
      <c r="B23" s="320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74">
        <f>'2019.05.31'!J23</f>
        <v>100</v>
      </c>
      <c r="J23" s="74">
        <f>'2019.05.31'!K23</f>
        <v>100</v>
      </c>
    </row>
    <row r="24" spans="1:10" x14ac:dyDescent="0.25">
      <c r="A24" s="329"/>
      <c r="B24" s="321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74">
        <f>'2019.05.31'!J24</f>
        <v>700</v>
      </c>
      <c r="J24" s="74">
        <f>'2019.05.31'!K24</f>
        <v>0</v>
      </c>
    </row>
    <row r="25" spans="1:10" x14ac:dyDescent="0.25">
      <c r="A25" s="9" t="s">
        <v>29</v>
      </c>
      <c r="B25" s="97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74">
        <f>'2019.05.31'!J25</f>
        <v>260269918</v>
      </c>
      <c r="J25" s="74">
        <f>'2019.05.31'!K25</f>
        <v>114017683</v>
      </c>
    </row>
    <row r="26" spans="1:10" x14ac:dyDescent="0.25">
      <c r="A26" s="9" t="s">
        <v>87</v>
      </c>
      <c r="B26" s="97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74">
        <f>'2019.05.31'!J26</f>
        <v>3196558</v>
      </c>
      <c r="J26" s="74">
        <f>'2019.05.31'!K26</f>
        <v>1014769</v>
      </c>
    </row>
    <row r="27" spans="1:10" x14ac:dyDescent="0.25">
      <c r="A27" s="10" t="s">
        <v>42</v>
      </c>
      <c r="B27" s="97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74">
        <f>'2019.05.31'!J27</f>
        <v>47502672</v>
      </c>
      <c r="J27" s="74">
        <f>'2019.05.31'!K27</f>
        <v>18429678</v>
      </c>
    </row>
    <row r="28" spans="1:10" ht="34.5" customHeight="1" x14ac:dyDescent="0.25">
      <c r="A28" s="414" t="s">
        <v>85</v>
      </c>
      <c r="B28" s="415"/>
      <c r="C28" s="416"/>
      <c r="D28" s="92">
        <f>SUM(D6:D27)</f>
        <v>426209554</v>
      </c>
      <c r="E28" s="92">
        <f t="shared" ref="E28:I28" si="2">SUM(E6:E27)</f>
        <v>0</v>
      </c>
      <c r="F28" s="92">
        <f t="shared" si="2"/>
        <v>654581</v>
      </c>
      <c r="G28" s="92">
        <f t="shared" si="2"/>
        <v>6029120</v>
      </c>
      <c r="H28" s="92">
        <f t="shared" si="2"/>
        <v>12724484</v>
      </c>
      <c r="I28" s="92">
        <f t="shared" si="2"/>
        <v>445617739</v>
      </c>
      <c r="J28" s="92">
        <f t="shared" ref="J28" si="3">SUM(J6:J27)</f>
        <v>181993126</v>
      </c>
    </row>
    <row r="29" spans="1:10" x14ac:dyDescent="0.25">
      <c r="A29" s="318" t="s">
        <v>18</v>
      </c>
      <c r="B29" s="347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74">
        <f>'2019.05.31'!K29</f>
        <v>0</v>
      </c>
    </row>
    <row r="30" spans="1:10" x14ac:dyDescent="0.25">
      <c r="A30" s="346"/>
      <c r="B30" s="348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74">
        <f>'2019.05.31'!K30</f>
        <v>0</v>
      </c>
    </row>
    <row r="31" spans="1:10" x14ac:dyDescent="0.25">
      <c r="A31" s="346"/>
      <c r="B31" s="348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74">
        <f>'2019.05.31'!K31</f>
        <v>3367975</v>
      </c>
    </row>
    <row r="32" spans="1:10" x14ac:dyDescent="0.25">
      <c r="A32" s="346"/>
      <c r="B32" s="348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74">
        <f>'2019.05.31'!K32</f>
        <v>24420</v>
      </c>
    </row>
    <row r="33" spans="1:10" x14ac:dyDescent="0.25">
      <c r="A33" s="346"/>
      <c r="B33" s="348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74">
        <f>'2019.05.31'!K33</f>
        <v>53681</v>
      </c>
    </row>
    <row r="34" spans="1:10" x14ac:dyDescent="0.25">
      <c r="A34" s="346"/>
      <c r="B34" s="402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74">
        <f>'2019.05.31'!K34</f>
        <v>83000</v>
      </c>
    </row>
    <row r="35" spans="1:10" x14ac:dyDescent="0.25">
      <c r="A35" s="346"/>
      <c r="B35" s="320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74">
        <f>'2019.05.31'!K35</f>
        <v>2267</v>
      </c>
    </row>
    <row r="36" spans="1:10" x14ac:dyDescent="0.25">
      <c r="A36" s="346"/>
      <c r="B36" s="362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74">
        <f>'2019.05.31'!K36</f>
        <v>0</v>
      </c>
    </row>
    <row r="37" spans="1:10" x14ac:dyDescent="0.25">
      <c r="A37" s="346"/>
      <c r="B37" s="362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74">
        <f>'2019.05.31'!K37</f>
        <v>127347864</v>
      </c>
    </row>
    <row r="38" spans="1:10" x14ac:dyDescent="0.25">
      <c r="A38" s="318" t="s">
        <v>20</v>
      </c>
      <c r="B38" s="347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74">
        <f>'2019.05.31'!K38</f>
        <v>0</v>
      </c>
    </row>
    <row r="39" spans="1:10" x14ac:dyDescent="0.25">
      <c r="A39" s="337"/>
      <c r="B39" s="348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74">
        <f>'2019.05.31'!K39</f>
        <v>5419651</v>
      </c>
    </row>
    <row r="40" spans="1:10" x14ac:dyDescent="0.25">
      <c r="A40" s="318" t="s">
        <v>24</v>
      </c>
      <c r="B40" s="320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74">
        <f>'2019.05.31'!K40</f>
        <v>1842527</v>
      </c>
    </row>
    <row r="41" spans="1:10" x14ac:dyDescent="0.25">
      <c r="A41" s="319"/>
      <c r="B41" s="321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74">
        <f>'2019.05.31'!K41</f>
        <v>2200239</v>
      </c>
    </row>
    <row r="42" spans="1:10" x14ac:dyDescent="0.25">
      <c r="A42" s="318" t="s">
        <v>30</v>
      </c>
      <c r="B42" s="320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74">
        <f>'2019.05.31'!K42</f>
        <v>5085209</v>
      </c>
    </row>
    <row r="43" spans="1:10" x14ac:dyDescent="0.25">
      <c r="A43" s="319"/>
      <c r="B43" s="321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74">
        <f>'2019.05.31'!K43</f>
        <v>50000</v>
      </c>
    </row>
    <row r="44" spans="1:10" x14ac:dyDescent="0.25">
      <c r="A44" s="318" t="s">
        <v>48</v>
      </c>
      <c r="B44" s="347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74">
        <f>'2019.05.31'!K44</f>
        <v>0</v>
      </c>
    </row>
    <row r="45" spans="1:10" x14ac:dyDescent="0.25">
      <c r="A45" s="346"/>
      <c r="B45" s="348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74">
        <f>'2019.05.31'!K45</f>
        <v>0</v>
      </c>
    </row>
    <row r="46" spans="1:10" x14ac:dyDescent="0.25">
      <c r="A46" s="346"/>
      <c r="B46" s="348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74">
        <f>'2019.05.31'!K46</f>
        <v>0</v>
      </c>
    </row>
    <row r="47" spans="1:10" x14ac:dyDescent="0.25">
      <c r="A47" s="346"/>
      <c r="B47" s="348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74">
        <v>500</v>
      </c>
    </row>
    <row r="48" spans="1:10" x14ac:dyDescent="0.25">
      <c r="A48" s="346"/>
      <c r="B48" s="348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74">
        <f>'2019.05.31'!K48</f>
        <v>0</v>
      </c>
    </row>
    <row r="49" spans="1:10" x14ac:dyDescent="0.25">
      <c r="A49" s="346"/>
      <c r="B49" s="348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74">
        <f>'2019.05.31'!K49</f>
        <v>100000</v>
      </c>
    </row>
    <row r="50" spans="1:10" x14ac:dyDescent="0.25">
      <c r="A50" s="346"/>
      <c r="B50" s="348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74">
        <f>'2019.05.31'!K50</f>
        <v>0</v>
      </c>
    </row>
    <row r="51" spans="1:10" x14ac:dyDescent="0.25">
      <c r="A51" s="346"/>
      <c r="B51" s="348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74">
        <f>'2019.05.31'!K51</f>
        <v>0</v>
      </c>
    </row>
    <row r="52" spans="1:10" x14ac:dyDescent="0.25">
      <c r="A52" s="346"/>
      <c r="B52" s="348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74">
        <f>'2019.05.31'!K52</f>
        <v>0</v>
      </c>
    </row>
    <row r="53" spans="1:10" x14ac:dyDescent="0.25">
      <c r="A53" s="346"/>
      <c r="B53" s="348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74">
        <f>'2019.05.31'!K53</f>
        <v>0</v>
      </c>
    </row>
    <row r="54" spans="1:10" x14ac:dyDescent="0.25">
      <c r="A54" s="346"/>
      <c r="B54" s="348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74">
        <f>'2019.05.31'!K54</f>
        <v>0</v>
      </c>
    </row>
    <row r="55" spans="1:10" x14ac:dyDescent="0.25">
      <c r="A55" s="346"/>
      <c r="B55" s="348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74">
        <f>'2019.05.31'!K55</f>
        <v>0</v>
      </c>
    </row>
    <row r="56" spans="1:10" x14ac:dyDescent="0.25">
      <c r="A56" s="372" t="s">
        <v>49</v>
      </c>
      <c r="B56" s="95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74">
        <f>'2019.05.31'!K56</f>
        <v>8</v>
      </c>
    </row>
    <row r="57" spans="1:10" ht="12.75" customHeight="1" x14ac:dyDescent="0.25">
      <c r="A57" s="373"/>
      <c r="B57" s="371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74">
        <f>'2019.05.31'!K57</f>
        <v>350000</v>
      </c>
    </row>
    <row r="58" spans="1:10" x14ac:dyDescent="0.25">
      <c r="A58" s="373"/>
      <c r="B58" s="371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74">
        <f>'2019.05.31'!K58</f>
        <v>532000</v>
      </c>
    </row>
    <row r="59" spans="1:10" x14ac:dyDescent="0.25">
      <c r="A59" s="373"/>
      <c r="B59" s="371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74">
        <f>'2019.05.31'!K59</f>
        <v>68250</v>
      </c>
    </row>
    <row r="60" spans="1:10" x14ac:dyDescent="0.25">
      <c r="A60" s="373"/>
      <c r="B60" s="371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74">
        <f>'2019.05.31'!K60</f>
        <v>0</v>
      </c>
    </row>
    <row r="61" spans="1:10" x14ac:dyDescent="0.25">
      <c r="A61" s="373"/>
      <c r="B61" s="371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74">
        <f>'2019.05.31'!K61</f>
        <v>0</v>
      </c>
    </row>
    <row r="62" spans="1:10" x14ac:dyDescent="0.25">
      <c r="A62" s="373"/>
      <c r="B62" s="371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74">
        <f>'2019.05.31'!K62</f>
        <v>0</v>
      </c>
    </row>
    <row r="63" spans="1:10" x14ac:dyDescent="0.25">
      <c r="A63" s="373"/>
      <c r="B63" s="371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74">
        <f>'2019.05.31'!K63</f>
        <v>750000</v>
      </c>
    </row>
    <row r="64" spans="1:10" x14ac:dyDescent="0.25">
      <c r="A64" s="373"/>
      <c r="B64" s="371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74">
        <f>'2019.05.31'!K64</f>
        <v>210000</v>
      </c>
    </row>
    <row r="65" spans="1:11" x14ac:dyDescent="0.25">
      <c r="A65" s="373"/>
      <c r="B65" s="371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74">
        <v>0</v>
      </c>
    </row>
    <row r="66" spans="1:11" x14ac:dyDescent="0.25">
      <c r="A66" s="373"/>
      <c r="B66" s="371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74">
        <f>'2019.05.31'!K66</f>
        <v>56700</v>
      </c>
    </row>
    <row r="67" spans="1:11" x14ac:dyDescent="0.25">
      <c r="A67" s="373"/>
      <c r="B67" s="371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74">
        <f>'2019.05.31'!K67</f>
        <v>1600</v>
      </c>
    </row>
    <row r="68" spans="1:11" x14ac:dyDescent="0.25">
      <c r="A68" s="373"/>
      <c r="B68" s="371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74">
        <f>'2019.05.31'!K68</f>
        <v>0</v>
      </c>
    </row>
    <row r="69" spans="1:11" x14ac:dyDescent="0.25">
      <c r="A69" s="373"/>
      <c r="B69" s="371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74">
        <f>'2019.05.31'!K69</f>
        <v>704400</v>
      </c>
    </row>
    <row r="70" spans="1:11" x14ac:dyDescent="0.25">
      <c r="A70" s="373"/>
      <c r="B70" s="371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74">
        <f>'2019.05.31'!K70</f>
        <v>1818096</v>
      </c>
    </row>
    <row r="71" spans="1:11" x14ac:dyDescent="0.25">
      <c r="A71" s="373"/>
      <c r="B71" s="371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74">
        <f>'2019.05.31'!K71</f>
        <v>2568661</v>
      </c>
    </row>
    <row r="72" spans="1:11" x14ac:dyDescent="0.25">
      <c r="A72" s="373"/>
      <c r="B72" s="371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74">
        <f>'2019.05.31'!K72</f>
        <v>1374613</v>
      </c>
    </row>
    <row r="73" spans="1:11" x14ac:dyDescent="0.25">
      <c r="A73" s="373"/>
      <c r="B73" s="371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74">
        <f>'2019.05.31'!K73</f>
        <v>2302859</v>
      </c>
    </row>
    <row r="74" spans="1:11" x14ac:dyDescent="0.25">
      <c r="A74" s="374"/>
      <c r="B74" s="371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74">
        <f>'2019.05.31'!K74</f>
        <v>351957</v>
      </c>
    </row>
    <row r="75" spans="1:11" ht="23.25" customHeight="1" x14ac:dyDescent="0.25">
      <c r="A75" s="414" t="s">
        <v>86</v>
      </c>
      <c r="B75" s="415"/>
      <c r="C75" s="416"/>
      <c r="D75" s="92">
        <f>SUM(D29:D74)</f>
        <v>426209554</v>
      </c>
      <c r="E75" s="92">
        <f t="shared" ref="E75:J75" si="6">SUM(E29:E74)</f>
        <v>0</v>
      </c>
      <c r="F75" s="92">
        <f t="shared" si="6"/>
        <v>654581</v>
      </c>
      <c r="G75" s="92">
        <f t="shared" si="6"/>
        <v>6029120</v>
      </c>
      <c r="H75" s="92">
        <f t="shared" si="6"/>
        <v>12724484</v>
      </c>
      <c r="I75" s="92">
        <f t="shared" si="6"/>
        <v>445617739</v>
      </c>
      <c r="J75" s="92">
        <f t="shared" si="6"/>
        <v>156666477</v>
      </c>
    </row>
    <row r="76" spans="1:11" x14ac:dyDescent="0.25">
      <c r="E76" s="2"/>
    </row>
    <row r="77" spans="1:11" x14ac:dyDescent="0.25">
      <c r="E77" s="2"/>
    </row>
    <row r="78" spans="1:11" x14ac:dyDescent="0.25">
      <c r="C78" s="5"/>
      <c r="D78" s="5"/>
      <c r="E78" s="2"/>
    </row>
    <row r="79" spans="1:11" ht="15.6" x14ac:dyDescent="0.3">
      <c r="A79" s="64" t="s">
        <v>100</v>
      </c>
      <c r="E79" s="2"/>
      <c r="J79" s="55"/>
    </row>
    <row r="80" spans="1:11" x14ac:dyDescent="0.25">
      <c r="F80" s="73">
        <v>43616</v>
      </c>
      <c r="J80" s="55"/>
      <c r="K80" s="55"/>
    </row>
    <row r="81" spans="1:11" s="85" customFormat="1" ht="43.5" customHeight="1" x14ac:dyDescent="0.25">
      <c r="A81" s="366" t="s">
        <v>101</v>
      </c>
      <c r="B81" s="367"/>
      <c r="C81" s="84" t="s">
        <v>44</v>
      </c>
      <c r="D81" s="86" t="s">
        <v>21</v>
      </c>
      <c r="E81" s="87" t="s">
        <v>43</v>
      </c>
      <c r="F81" s="86" t="s">
        <v>118</v>
      </c>
      <c r="G81" s="100" t="s">
        <v>119</v>
      </c>
      <c r="H81" s="86" t="s">
        <v>120</v>
      </c>
      <c r="I81" s="86" t="s">
        <v>112</v>
      </c>
      <c r="J81" s="88" t="s">
        <v>111</v>
      </c>
    </row>
    <row r="82" spans="1:11" x14ac:dyDescent="0.25">
      <c r="A82" s="368"/>
      <c r="B82" s="355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5">
      <c r="A83" s="368"/>
      <c r="B83" s="355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5">
      <c r="A84" s="368"/>
      <c r="B84" s="355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5">
      <c r="A85" s="368"/>
      <c r="B85" s="355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5">
      <c r="A86" s="368"/>
      <c r="B86" s="355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5">
      <c r="A87" s="368"/>
      <c r="B87" s="355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5">
      <c r="A88" s="368"/>
      <c r="B88" s="355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5">
      <c r="A89" s="368"/>
      <c r="B89" s="355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5">
      <c r="A90" s="368"/>
      <c r="B90" s="355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5">
      <c r="A91" s="368"/>
      <c r="B91" s="355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5">
      <c r="A92" s="368"/>
      <c r="B92" s="355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5">
      <c r="A93" s="368"/>
      <c r="B93" s="355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5">
      <c r="A94" s="368"/>
      <c r="B94" s="355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5">
      <c r="A95" s="368"/>
      <c r="B95" s="355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5">
      <c r="A96" s="368"/>
      <c r="B96" s="355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5">
      <c r="A97" s="368"/>
      <c r="B97" s="355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5">
      <c r="A98" s="368"/>
      <c r="B98" s="355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5">
      <c r="A99" s="368"/>
      <c r="B99" s="355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5">
      <c r="A100" s="368"/>
      <c r="B100" s="355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5">
      <c r="A101" s="368"/>
      <c r="B101" s="355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5">
      <c r="A102" s="368"/>
      <c r="B102" s="355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5">
      <c r="A103" s="368"/>
      <c r="B103" s="355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5">
      <c r="A104" s="368"/>
      <c r="B104" s="355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5">
      <c r="A105" s="368"/>
      <c r="B105" s="355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5">
      <c r="A106" s="368"/>
      <c r="B106" s="355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5">
      <c r="A107" s="368"/>
      <c r="B107" s="355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5">
      <c r="A108" s="368"/>
      <c r="B108" s="355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5">
      <c r="A109" s="368"/>
      <c r="B109" s="355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5">
      <c r="A110" s="368"/>
      <c r="B110" s="355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5">
      <c r="A111" s="368"/>
      <c r="B111" s="355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5">
      <c r="A112" s="368"/>
      <c r="B112" s="355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5">
      <c r="A113" s="368"/>
      <c r="B113" s="355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5">
      <c r="A114" s="368"/>
      <c r="B114" s="355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5">
      <c r="A115" s="368"/>
      <c r="B115" s="355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5">
      <c r="A116" s="368"/>
      <c r="B116" s="355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5">
      <c r="A117" s="368"/>
      <c r="B117" s="355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5">
      <c r="A118" s="368"/>
      <c r="B118" s="355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5">
      <c r="A119" s="368"/>
      <c r="B119" s="355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5">
      <c r="A120" s="368"/>
      <c r="B120" s="355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5">
      <c r="A121" s="368"/>
      <c r="B121" s="355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5">
      <c r="A122" s="369"/>
      <c r="B122" s="370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5">
      <c r="A123" s="1"/>
      <c r="B123" s="98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44:A55"/>
    <mergeCell ref="B44:B55"/>
    <mergeCell ref="A56:A74"/>
    <mergeCell ref="B57:B74"/>
    <mergeCell ref="A75:C75"/>
    <mergeCell ref="A38:A39"/>
    <mergeCell ref="B38:B39"/>
    <mergeCell ref="A40:A41"/>
    <mergeCell ref="B40:B41"/>
    <mergeCell ref="A42:A43"/>
    <mergeCell ref="B42:B43"/>
    <mergeCell ref="B12:B13"/>
    <mergeCell ref="A20:A24"/>
    <mergeCell ref="B20:B22"/>
    <mergeCell ref="A28:C28"/>
    <mergeCell ref="A29:A37"/>
    <mergeCell ref="B29:B34"/>
    <mergeCell ref="B35:B37"/>
    <mergeCell ref="B23:B24"/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0" customWidth="1"/>
    <col min="2" max="2" width="7.6640625" style="96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101" customWidth="1"/>
    <col min="12" max="12" width="18" customWidth="1"/>
  </cols>
  <sheetData>
    <row r="1" spans="1:12" x14ac:dyDescent="0.25">
      <c r="A1" s="417" t="s">
        <v>82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419" t="s">
        <v>19</v>
      </c>
      <c r="B4" s="421" t="s">
        <v>0</v>
      </c>
      <c r="C4" s="419" t="s">
        <v>44</v>
      </c>
      <c r="D4" s="419" t="s">
        <v>21</v>
      </c>
      <c r="E4" s="423" t="s">
        <v>112</v>
      </c>
      <c r="F4" s="425" t="s">
        <v>123</v>
      </c>
      <c r="G4" s="426"/>
      <c r="H4" s="426"/>
      <c r="I4" s="427"/>
      <c r="J4" s="423" t="s">
        <v>121</v>
      </c>
      <c r="K4" s="428" t="s">
        <v>122</v>
      </c>
      <c r="L4" s="429" t="s">
        <v>124</v>
      </c>
    </row>
    <row r="5" spans="1:12" ht="32.25" customHeight="1" x14ac:dyDescent="0.25">
      <c r="A5" s="420"/>
      <c r="B5" s="422"/>
      <c r="C5" s="420"/>
      <c r="D5" s="420"/>
      <c r="E5" s="424"/>
      <c r="F5" s="116" t="s">
        <v>43</v>
      </c>
      <c r="G5" s="117" t="s">
        <v>126</v>
      </c>
      <c r="H5" s="117" t="s">
        <v>83</v>
      </c>
      <c r="I5" s="117" t="s">
        <v>83</v>
      </c>
      <c r="J5" s="424"/>
      <c r="K5" s="428"/>
      <c r="L5" s="429"/>
    </row>
    <row r="6" spans="1:12" x14ac:dyDescent="0.25">
      <c r="A6" s="349" t="s">
        <v>38</v>
      </c>
      <c r="B6" s="357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5">
      <c r="A7" s="349"/>
      <c r="B7" s="357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103">
        <v>0</v>
      </c>
      <c r="L7" s="4">
        <f t="shared" ref="L7:L28" si="1">J7-K7</f>
        <v>0</v>
      </c>
    </row>
    <row r="8" spans="1:12" x14ac:dyDescent="0.25">
      <c r="A8" s="349"/>
      <c r="B8" s="357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935</v>
      </c>
      <c r="L8" s="4">
        <f t="shared" si="1"/>
        <v>565</v>
      </c>
    </row>
    <row r="9" spans="1:12" x14ac:dyDescent="0.25">
      <c r="A9" s="349"/>
      <c r="B9" s="358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5">
      <c r="A10" s="349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114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6636262</v>
      </c>
      <c r="L11" s="4">
        <f t="shared" si="1"/>
        <v>9622688</v>
      </c>
    </row>
    <row r="12" spans="1:12" x14ac:dyDescent="0.25">
      <c r="A12" s="318" t="s">
        <v>50</v>
      </c>
      <c r="B12" s="320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2944293</v>
      </c>
      <c r="L12" s="4">
        <f t="shared" si="1"/>
        <v>4060970</v>
      </c>
    </row>
    <row r="13" spans="1:12" x14ac:dyDescent="0.25">
      <c r="A13" s="319"/>
      <c r="B13" s="321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3852610</v>
      </c>
      <c r="L13" s="4">
        <f t="shared" si="1"/>
        <v>647390</v>
      </c>
    </row>
    <row r="14" spans="1:12" x14ac:dyDescent="0.25">
      <c r="A14" s="113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8176375</v>
      </c>
      <c r="L14" s="4">
        <f t="shared" si="1"/>
        <v>11570125</v>
      </c>
    </row>
    <row r="15" spans="1:12" x14ac:dyDescent="0.25">
      <c r="A15" s="318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346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5">
      <c r="A17" s="346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5">
      <c r="A18" s="346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5">
      <c r="A19" s="346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5">
      <c r="A20" s="327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5">
      <c r="A21" s="328"/>
      <c r="B21" s="361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5">
      <c r="A22" s="328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5">
      <c r="A23" s="328"/>
      <c r="B23" s="320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103">
        <v>200</v>
      </c>
      <c r="L23" s="120">
        <f t="shared" si="1"/>
        <v>0</v>
      </c>
    </row>
    <row r="24" spans="1:12" x14ac:dyDescent="0.25">
      <c r="A24" s="329"/>
      <c r="B24" s="321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103">
        <v>0</v>
      </c>
      <c r="L24" s="4">
        <f t="shared" si="1"/>
        <v>600</v>
      </c>
    </row>
    <row r="25" spans="1:12" ht="39.6" x14ac:dyDescent="0.25">
      <c r="A25" s="122" t="s">
        <v>125</v>
      </c>
      <c r="B25" s="121" t="s">
        <v>4</v>
      </c>
      <c r="C25" s="126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103">
        <v>0</v>
      </c>
      <c r="L25" s="4">
        <f t="shared" ref="L25" si="3">J25-K25</f>
        <v>3250000</v>
      </c>
    </row>
    <row r="26" spans="1:12" x14ac:dyDescent="0.25">
      <c r="A26" s="9" t="s">
        <v>29</v>
      </c>
      <c r="B26" s="97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103">
        <v>129168699</v>
      </c>
      <c r="L26" s="4">
        <f t="shared" si="1"/>
        <v>131101219</v>
      </c>
    </row>
    <row r="27" spans="1:12" x14ac:dyDescent="0.25">
      <c r="A27" s="9" t="s">
        <v>87</v>
      </c>
      <c r="B27" s="97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103">
        <v>1014769</v>
      </c>
      <c r="L27" s="4">
        <f t="shared" si="1"/>
        <v>2181789</v>
      </c>
    </row>
    <row r="28" spans="1:12" x14ac:dyDescent="0.25">
      <c r="A28" s="10" t="s">
        <v>42</v>
      </c>
      <c r="B28" s="97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103">
        <v>22169942</v>
      </c>
      <c r="L28" s="4">
        <f t="shared" si="1"/>
        <v>25332730</v>
      </c>
    </row>
    <row r="29" spans="1:12" ht="34.5" customHeight="1" x14ac:dyDescent="0.25">
      <c r="A29" s="430" t="s">
        <v>85</v>
      </c>
      <c r="B29" s="431"/>
      <c r="C29" s="432"/>
      <c r="D29" s="118">
        <f>SUM(D6:D28)</f>
        <v>426209554</v>
      </c>
      <c r="E29" s="118">
        <f t="shared" ref="E29:L29" si="4">SUM(E6:E28)</f>
        <v>445617739</v>
      </c>
      <c r="F29" s="118">
        <f t="shared" si="4"/>
        <v>0</v>
      </c>
      <c r="G29" s="118">
        <f t="shared" si="4"/>
        <v>3250000</v>
      </c>
      <c r="H29" s="118">
        <f t="shared" si="4"/>
        <v>0</v>
      </c>
      <c r="I29" s="118">
        <f t="shared" si="4"/>
        <v>0</v>
      </c>
      <c r="J29" s="118">
        <f t="shared" si="4"/>
        <v>448867739</v>
      </c>
      <c r="K29" s="119">
        <f t="shared" si="4"/>
        <v>203060064</v>
      </c>
      <c r="L29" s="118">
        <f t="shared" si="4"/>
        <v>245807675</v>
      </c>
    </row>
    <row r="30" spans="1:12" x14ac:dyDescent="0.25">
      <c r="A30" s="318" t="s">
        <v>18</v>
      </c>
      <c r="B30" s="347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105">
        <v>0</v>
      </c>
      <c r="L30" s="4">
        <f t="shared" ref="L30:L75" si="6">J30-K30</f>
        <v>24000</v>
      </c>
    </row>
    <row r="31" spans="1:12" x14ac:dyDescent="0.25">
      <c r="A31" s="346"/>
      <c r="B31" s="348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105">
        <v>0</v>
      </c>
      <c r="L31" s="4">
        <f t="shared" si="6"/>
        <v>1870</v>
      </c>
    </row>
    <row r="32" spans="1:12" x14ac:dyDescent="0.25">
      <c r="A32" s="346"/>
      <c r="B32" s="348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105">
        <v>4026196</v>
      </c>
      <c r="L32" s="4">
        <f t="shared" si="6"/>
        <v>13540041</v>
      </c>
    </row>
    <row r="33" spans="1:12" x14ac:dyDescent="0.25">
      <c r="A33" s="346"/>
      <c r="B33" s="348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105">
        <v>24420</v>
      </c>
      <c r="L33" s="4">
        <f t="shared" si="6"/>
        <v>0</v>
      </c>
    </row>
    <row r="34" spans="1:12" x14ac:dyDescent="0.25">
      <c r="A34" s="346"/>
      <c r="B34" s="348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105">
        <v>54896</v>
      </c>
      <c r="L34" s="4">
        <f t="shared" si="6"/>
        <v>15768</v>
      </c>
    </row>
    <row r="35" spans="1:12" x14ac:dyDescent="0.25">
      <c r="A35" s="346"/>
      <c r="B35" s="402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105">
        <v>83000</v>
      </c>
      <c r="L35" s="4">
        <f t="shared" si="6"/>
        <v>0</v>
      </c>
    </row>
    <row r="36" spans="1:12" x14ac:dyDescent="0.25">
      <c r="A36" s="346"/>
      <c r="B36" s="320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105">
        <v>2267</v>
      </c>
      <c r="L36" s="4">
        <f t="shared" si="6"/>
        <v>0</v>
      </c>
    </row>
    <row r="37" spans="1:12" x14ac:dyDescent="0.25">
      <c r="A37" s="346"/>
      <c r="B37" s="362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105">
        <v>0</v>
      </c>
      <c r="L37" s="4">
        <f t="shared" si="6"/>
        <v>0</v>
      </c>
    </row>
    <row r="38" spans="1:12" x14ac:dyDescent="0.25">
      <c r="A38" s="346"/>
      <c r="B38" s="362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105">
        <v>152353410</v>
      </c>
      <c r="L38" s="4">
        <f t="shared" si="6"/>
        <v>179837342</v>
      </c>
    </row>
    <row r="39" spans="1:12" x14ac:dyDescent="0.25">
      <c r="A39" s="318" t="s">
        <v>20</v>
      </c>
      <c r="B39" s="347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105">
        <v>0</v>
      </c>
      <c r="L39" s="4">
        <f t="shared" si="6"/>
        <v>0</v>
      </c>
    </row>
    <row r="40" spans="1:12" x14ac:dyDescent="0.25">
      <c r="A40" s="337"/>
      <c r="B40" s="348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105">
        <v>6774563</v>
      </c>
      <c r="L40" s="4">
        <f t="shared" si="6"/>
        <v>9484387</v>
      </c>
    </row>
    <row r="41" spans="1:12" x14ac:dyDescent="0.25">
      <c r="A41" s="318" t="s">
        <v>24</v>
      </c>
      <c r="B41" s="320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105">
        <v>1842527</v>
      </c>
      <c r="L41" s="4">
        <f t="shared" si="6"/>
        <v>5162736</v>
      </c>
    </row>
    <row r="42" spans="1:12" x14ac:dyDescent="0.25">
      <c r="A42" s="319"/>
      <c r="B42" s="321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105">
        <v>3700239</v>
      </c>
      <c r="L42" s="4">
        <f t="shared" si="6"/>
        <v>799761</v>
      </c>
    </row>
    <row r="43" spans="1:12" x14ac:dyDescent="0.25">
      <c r="A43" s="318" t="s">
        <v>30</v>
      </c>
      <c r="B43" s="320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105">
        <v>5085209</v>
      </c>
      <c r="L43" s="4">
        <f t="shared" si="6"/>
        <v>7651291</v>
      </c>
    </row>
    <row r="44" spans="1:12" x14ac:dyDescent="0.25">
      <c r="A44" s="319"/>
      <c r="B44" s="321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105">
        <v>50000</v>
      </c>
      <c r="L44" s="4">
        <f t="shared" si="6"/>
        <v>0</v>
      </c>
    </row>
    <row r="45" spans="1:12" x14ac:dyDescent="0.25">
      <c r="A45" s="318" t="s">
        <v>48</v>
      </c>
      <c r="B45" s="347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105">
        <v>0</v>
      </c>
      <c r="L45" s="4">
        <f t="shared" si="6"/>
        <v>0</v>
      </c>
    </row>
    <row r="46" spans="1:12" x14ac:dyDescent="0.25">
      <c r="A46" s="346"/>
      <c r="B46" s="348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105">
        <v>0</v>
      </c>
      <c r="L46" s="4">
        <f t="shared" si="6"/>
        <v>0</v>
      </c>
    </row>
    <row r="47" spans="1:12" x14ac:dyDescent="0.25">
      <c r="A47" s="346"/>
      <c r="B47" s="348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105">
        <v>0</v>
      </c>
      <c r="L47" s="4">
        <f t="shared" si="6"/>
        <v>0</v>
      </c>
    </row>
    <row r="48" spans="1:12" x14ac:dyDescent="0.25">
      <c r="A48" s="346"/>
      <c r="B48" s="348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105">
        <v>500</v>
      </c>
      <c r="L48" s="4">
        <f t="shared" si="6"/>
        <v>99213</v>
      </c>
    </row>
    <row r="49" spans="1:12" x14ac:dyDescent="0.25">
      <c r="A49" s="346"/>
      <c r="B49" s="348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105">
        <v>0</v>
      </c>
      <c r="L49" s="4">
        <f t="shared" si="6"/>
        <v>0</v>
      </c>
    </row>
    <row r="50" spans="1:12" x14ac:dyDescent="0.25">
      <c r="A50" s="346"/>
      <c r="B50" s="348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105">
        <v>100000</v>
      </c>
      <c r="L50" s="4">
        <f t="shared" si="6"/>
        <v>0</v>
      </c>
    </row>
    <row r="51" spans="1:12" x14ac:dyDescent="0.25">
      <c r="A51" s="346"/>
      <c r="B51" s="348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105">
        <v>0</v>
      </c>
      <c r="L51" s="4">
        <f t="shared" si="6"/>
        <v>0</v>
      </c>
    </row>
    <row r="52" spans="1:12" x14ac:dyDescent="0.25">
      <c r="A52" s="346"/>
      <c r="B52" s="348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105">
        <v>0</v>
      </c>
      <c r="L52" s="4">
        <f t="shared" si="6"/>
        <v>0</v>
      </c>
    </row>
    <row r="53" spans="1:12" x14ac:dyDescent="0.25">
      <c r="A53" s="346"/>
      <c r="B53" s="348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105">
        <v>0</v>
      </c>
      <c r="L53" s="4">
        <f t="shared" si="6"/>
        <v>0</v>
      </c>
    </row>
    <row r="54" spans="1:12" x14ac:dyDescent="0.25">
      <c r="A54" s="346"/>
      <c r="B54" s="348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105">
        <v>0</v>
      </c>
      <c r="L54" s="4">
        <f t="shared" si="6"/>
        <v>0</v>
      </c>
    </row>
    <row r="55" spans="1:12" x14ac:dyDescent="0.25">
      <c r="A55" s="346"/>
      <c r="B55" s="348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105">
        <v>0</v>
      </c>
      <c r="L55" s="4">
        <f t="shared" si="6"/>
        <v>0</v>
      </c>
    </row>
    <row r="56" spans="1:12" x14ac:dyDescent="0.25">
      <c r="A56" s="346"/>
      <c r="B56" s="348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105">
        <v>0</v>
      </c>
      <c r="L56" s="4">
        <f t="shared" si="6"/>
        <v>0</v>
      </c>
    </row>
    <row r="57" spans="1:12" x14ac:dyDescent="0.25">
      <c r="A57" s="372" t="s">
        <v>49</v>
      </c>
      <c r="B57" s="115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105">
        <v>8</v>
      </c>
      <c r="L57" s="4">
        <f t="shared" si="6"/>
        <v>0</v>
      </c>
    </row>
    <row r="58" spans="1:12" ht="12.75" customHeight="1" x14ac:dyDescent="0.25">
      <c r="A58" s="373"/>
      <c r="B58" s="371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105">
        <v>420000</v>
      </c>
      <c r="L58" s="4">
        <f t="shared" si="6"/>
        <v>550000</v>
      </c>
    </row>
    <row r="59" spans="1:12" x14ac:dyDescent="0.25">
      <c r="A59" s="373"/>
      <c r="B59" s="371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105">
        <v>634000</v>
      </c>
      <c r="L59" s="4">
        <f t="shared" si="6"/>
        <v>10157000</v>
      </c>
    </row>
    <row r="60" spans="1:12" x14ac:dyDescent="0.25">
      <c r="A60" s="373"/>
      <c r="B60" s="371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105">
        <v>81900</v>
      </c>
      <c r="L60" s="4">
        <f t="shared" si="6"/>
        <v>3030382</v>
      </c>
    </row>
    <row r="61" spans="1:12" x14ac:dyDescent="0.25">
      <c r="A61" s="373"/>
      <c r="B61" s="371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105">
        <v>0</v>
      </c>
      <c r="L61" s="4">
        <f t="shared" si="6"/>
        <v>230000</v>
      </c>
    </row>
    <row r="62" spans="1:12" x14ac:dyDescent="0.25">
      <c r="A62" s="373"/>
      <c r="B62" s="371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105">
        <v>0</v>
      </c>
      <c r="L62" s="4">
        <f t="shared" si="6"/>
        <v>72000</v>
      </c>
    </row>
    <row r="63" spans="1:12" x14ac:dyDescent="0.25">
      <c r="A63" s="373"/>
      <c r="B63" s="371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105">
        <v>0</v>
      </c>
      <c r="L63" s="4">
        <f t="shared" si="6"/>
        <v>230000</v>
      </c>
    </row>
    <row r="64" spans="1:12" x14ac:dyDescent="0.25">
      <c r="A64" s="373"/>
      <c r="B64" s="371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105">
        <v>750000</v>
      </c>
      <c r="L64" s="4">
        <f t="shared" si="6"/>
        <v>7259100</v>
      </c>
    </row>
    <row r="65" spans="1:12" x14ac:dyDescent="0.25">
      <c r="A65" s="373"/>
      <c r="B65" s="371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105">
        <v>2016000</v>
      </c>
      <c r="L65" s="4">
        <f t="shared" si="6"/>
        <v>11983992</v>
      </c>
    </row>
    <row r="66" spans="1:12" x14ac:dyDescent="0.25">
      <c r="A66" s="373"/>
      <c r="B66" s="371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105">
        <v>0</v>
      </c>
      <c r="L66" s="4">
        <f t="shared" si="6"/>
        <v>292100</v>
      </c>
    </row>
    <row r="67" spans="1:12" x14ac:dyDescent="0.25">
      <c r="A67" s="373"/>
      <c r="B67" s="371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105">
        <v>544320</v>
      </c>
      <c r="L67" s="4">
        <f t="shared" si="6"/>
        <v>4583601</v>
      </c>
    </row>
    <row r="68" spans="1:12" x14ac:dyDescent="0.25">
      <c r="A68" s="373"/>
      <c r="B68" s="371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105">
        <v>1600</v>
      </c>
      <c r="L68" s="4">
        <f t="shared" si="6"/>
        <v>227892</v>
      </c>
    </row>
    <row r="69" spans="1:12" x14ac:dyDescent="0.25">
      <c r="A69" s="373"/>
      <c r="B69" s="371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105">
        <v>0</v>
      </c>
      <c r="L69" s="4">
        <f t="shared" si="6"/>
        <v>0</v>
      </c>
    </row>
    <row r="70" spans="1:12" x14ac:dyDescent="0.25">
      <c r="A70" s="373"/>
      <c r="B70" s="371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105">
        <v>704400</v>
      </c>
      <c r="L70" s="4">
        <f t="shared" si="6"/>
        <v>0</v>
      </c>
    </row>
    <row r="71" spans="1:12" x14ac:dyDescent="0.25">
      <c r="A71" s="373"/>
      <c r="B71" s="371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105">
        <v>1818096</v>
      </c>
      <c r="L71" s="4">
        <f t="shared" si="6"/>
        <v>0</v>
      </c>
    </row>
    <row r="72" spans="1:12" x14ac:dyDescent="0.25">
      <c r="A72" s="373"/>
      <c r="B72" s="371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105">
        <v>2568661</v>
      </c>
      <c r="L72" s="4">
        <f t="shared" si="6"/>
        <v>109899</v>
      </c>
    </row>
    <row r="73" spans="1:12" x14ac:dyDescent="0.25">
      <c r="A73" s="373"/>
      <c r="B73" s="371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105">
        <v>1374613</v>
      </c>
      <c r="L73" s="4">
        <f t="shared" si="6"/>
        <v>29672</v>
      </c>
    </row>
    <row r="74" spans="1:12" x14ac:dyDescent="0.25">
      <c r="A74" s="373"/>
      <c r="B74" s="371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105">
        <v>2302859</v>
      </c>
      <c r="L74" s="4">
        <f t="shared" si="6"/>
        <v>1819084</v>
      </c>
    </row>
    <row r="75" spans="1:12" x14ac:dyDescent="0.25">
      <c r="A75" s="374"/>
      <c r="B75" s="371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105">
        <v>351957</v>
      </c>
      <c r="L75" s="4">
        <f t="shared" si="6"/>
        <v>760967</v>
      </c>
    </row>
    <row r="76" spans="1:12" ht="39.6" x14ac:dyDescent="0.25">
      <c r="A76" s="122" t="s">
        <v>127</v>
      </c>
      <c r="B76" s="121" t="s">
        <v>128</v>
      </c>
      <c r="C76" s="126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105">
        <v>0</v>
      </c>
      <c r="L76" s="4">
        <f t="shared" ref="L76" si="8">J76-K76</f>
        <v>3250000</v>
      </c>
    </row>
    <row r="77" spans="1:12" ht="23.25" customHeight="1" x14ac:dyDescent="0.25">
      <c r="A77" s="430" t="s">
        <v>86</v>
      </c>
      <c r="B77" s="431"/>
      <c r="C77" s="432"/>
      <c r="D77" s="118">
        <f>SUM(D30:D76)</f>
        <v>426209554</v>
      </c>
      <c r="E77" s="118">
        <f t="shared" ref="E77:L77" si="9">SUM(E30:E76)</f>
        <v>445617739</v>
      </c>
      <c r="F77" s="118">
        <f t="shared" si="9"/>
        <v>0</v>
      </c>
      <c r="G77" s="118">
        <f t="shared" si="9"/>
        <v>3250000</v>
      </c>
      <c r="H77" s="118">
        <f t="shared" si="9"/>
        <v>0</v>
      </c>
      <c r="I77" s="118">
        <f t="shared" si="9"/>
        <v>0</v>
      </c>
      <c r="J77" s="118">
        <f t="shared" si="9"/>
        <v>448867739</v>
      </c>
      <c r="K77" s="118">
        <f t="shared" si="9"/>
        <v>187665641</v>
      </c>
      <c r="L77" s="118">
        <f t="shared" si="9"/>
        <v>261202098</v>
      </c>
    </row>
    <row r="78" spans="1:12" x14ac:dyDescent="0.25">
      <c r="F78" s="2"/>
    </row>
    <row r="79" spans="1:12" x14ac:dyDescent="0.25">
      <c r="F79" s="2"/>
    </row>
    <row r="80" spans="1:12" x14ac:dyDescent="0.25">
      <c r="F80" s="2"/>
    </row>
    <row r="81" spans="1:12" ht="15.6" x14ac:dyDescent="0.3">
      <c r="A81" s="64" t="s">
        <v>100</v>
      </c>
      <c r="F81" s="2"/>
    </row>
    <row r="82" spans="1:12" x14ac:dyDescent="0.25">
      <c r="G82" s="73">
        <v>43646</v>
      </c>
      <c r="L82" s="55"/>
    </row>
    <row r="83" spans="1:12" s="85" customFormat="1" ht="30.6" x14ac:dyDescent="0.25">
      <c r="A83" s="366" t="s">
        <v>101</v>
      </c>
      <c r="B83" s="367"/>
      <c r="C83" s="84" t="s">
        <v>44</v>
      </c>
      <c r="D83" s="86" t="s">
        <v>21</v>
      </c>
      <c r="E83" s="86" t="s">
        <v>112</v>
      </c>
      <c r="F83" s="87" t="s">
        <v>43</v>
      </c>
      <c r="G83" s="100" t="s">
        <v>126</v>
      </c>
      <c r="H83" s="100" t="s">
        <v>83</v>
      </c>
      <c r="I83" s="100" t="s">
        <v>83</v>
      </c>
      <c r="J83" s="86" t="s">
        <v>121</v>
      </c>
      <c r="K83" s="106" t="s">
        <v>122</v>
      </c>
    </row>
    <row r="84" spans="1:12" x14ac:dyDescent="0.25">
      <c r="A84" s="368"/>
      <c r="B84" s="355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5">
      <c r="A85" s="368"/>
      <c r="B85" s="355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7">
        <f t="shared" si="11"/>
        <v>4507191</v>
      </c>
    </row>
    <row r="86" spans="1:12" x14ac:dyDescent="0.25">
      <c r="A86" s="368"/>
      <c r="B86" s="355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7">
        <f t="shared" si="12"/>
        <v>0</v>
      </c>
    </row>
    <row r="87" spans="1:12" x14ac:dyDescent="0.25">
      <c r="A87" s="368"/>
      <c r="B87" s="355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7">
        <f t="shared" si="12"/>
        <v>0</v>
      </c>
    </row>
    <row r="88" spans="1:12" x14ac:dyDescent="0.25">
      <c r="A88" s="368"/>
      <c r="B88" s="355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7">
        <f t="shared" si="13"/>
        <v>935</v>
      </c>
    </row>
    <row r="89" spans="1:12" x14ac:dyDescent="0.25">
      <c r="A89" s="368"/>
      <c r="B89" s="355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8">
        <f t="shared" si="14"/>
        <v>200</v>
      </c>
    </row>
    <row r="90" spans="1:12" x14ac:dyDescent="0.25">
      <c r="A90" s="368"/>
      <c r="B90" s="355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9">
        <f t="shared" si="15"/>
        <v>175015283</v>
      </c>
      <c r="L90" s="1"/>
    </row>
    <row r="91" spans="1:12" x14ac:dyDescent="0.25">
      <c r="A91" s="368"/>
      <c r="B91" s="355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7">
        <f t="shared" si="16"/>
        <v>28044581</v>
      </c>
    </row>
    <row r="92" spans="1:12" x14ac:dyDescent="0.25">
      <c r="A92" s="368"/>
      <c r="B92" s="355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9">
        <f t="shared" si="17"/>
        <v>28044581</v>
      </c>
      <c r="L92" s="1"/>
    </row>
    <row r="93" spans="1:12" x14ac:dyDescent="0.25">
      <c r="A93" s="368"/>
      <c r="B93" s="355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9">
        <f t="shared" si="18"/>
        <v>203060064</v>
      </c>
      <c r="L93" s="1"/>
    </row>
    <row r="94" spans="1:12" x14ac:dyDescent="0.25">
      <c r="A94" s="368"/>
      <c r="B94" s="355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7">
        <f t="shared" si="19"/>
        <v>420000</v>
      </c>
    </row>
    <row r="95" spans="1:12" x14ac:dyDescent="0.25">
      <c r="A95" s="368"/>
      <c r="B95" s="355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7">
        <f t="shared" si="20"/>
        <v>634000</v>
      </c>
    </row>
    <row r="96" spans="1:12" x14ac:dyDescent="0.25">
      <c r="A96" s="368"/>
      <c r="B96" s="355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9">
        <f t="shared" si="21"/>
        <v>1054000</v>
      </c>
      <c r="L96" s="1"/>
    </row>
    <row r="97" spans="1:12" x14ac:dyDescent="0.25">
      <c r="A97" s="368"/>
      <c r="B97" s="355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9">
        <f t="shared" si="22"/>
        <v>81900</v>
      </c>
      <c r="L97" s="1"/>
    </row>
    <row r="98" spans="1:12" x14ac:dyDescent="0.25">
      <c r="A98" s="368"/>
      <c r="B98" s="355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7">
        <f t="shared" si="23"/>
        <v>0</v>
      </c>
    </row>
    <row r="99" spans="1:12" x14ac:dyDescent="0.25">
      <c r="A99" s="368"/>
      <c r="B99" s="355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7">
        <f t="shared" si="24"/>
        <v>0</v>
      </c>
    </row>
    <row r="100" spans="1:12" x14ac:dyDescent="0.25">
      <c r="A100" s="368"/>
      <c r="B100" s="355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7">
        <f t="shared" si="25"/>
        <v>0</v>
      </c>
    </row>
    <row r="101" spans="1:12" x14ac:dyDescent="0.25">
      <c r="A101" s="368"/>
      <c r="B101" s="355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7">
        <f t="shared" si="26"/>
        <v>0</v>
      </c>
    </row>
    <row r="102" spans="1:12" x14ac:dyDescent="0.25">
      <c r="A102" s="368"/>
      <c r="B102" s="355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7">
        <f t="shared" si="27"/>
        <v>750000</v>
      </c>
    </row>
    <row r="103" spans="1:12" x14ac:dyDescent="0.25">
      <c r="A103" s="368"/>
      <c r="B103" s="355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5">
      <c r="A104" s="368"/>
      <c r="B104" s="355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7">
        <f t="shared" si="29"/>
        <v>0</v>
      </c>
    </row>
    <row r="105" spans="1:12" x14ac:dyDescent="0.25">
      <c r="A105" s="368"/>
      <c r="B105" s="355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8">
        <f t="shared" si="30"/>
        <v>24420</v>
      </c>
    </row>
    <row r="106" spans="1:12" x14ac:dyDescent="0.25">
      <c r="A106" s="368"/>
      <c r="B106" s="355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7">
        <f t="shared" si="31"/>
        <v>599216</v>
      </c>
    </row>
    <row r="107" spans="1:12" x14ac:dyDescent="0.25">
      <c r="A107" s="368"/>
      <c r="B107" s="355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7">
        <f t="shared" si="32"/>
        <v>83000</v>
      </c>
    </row>
    <row r="108" spans="1:12" x14ac:dyDescent="0.25">
      <c r="A108" s="368"/>
      <c r="B108" s="355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7">
        <f t="shared" si="33"/>
        <v>101600</v>
      </c>
    </row>
    <row r="109" spans="1:12" x14ac:dyDescent="0.25">
      <c r="A109" s="368"/>
      <c r="B109" s="355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5">
      <c r="A110" s="368"/>
      <c r="B110" s="355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7">
        <f t="shared" si="35"/>
        <v>0</v>
      </c>
    </row>
    <row r="111" spans="1:12" x14ac:dyDescent="0.25">
      <c r="A111" s="368"/>
      <c r="B111" s="355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7">
        <f t="shared" si="36"/>
        <v>6930003</v>
      </c>
    </row>
    <row r="112" spans="1:12" x14ac:dyDescent="0.25">
      <c r="A112" s="368"/>
      <c r="B112" s="355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7">
        <f t="shared" si="37"/>
        <v>6824563</v>
      </c>
    </row>
    <row r="113" spans="1:12" x14ac:dyDescent="0.25">
      <c r="A113" s="368"/>
      <c r="B113" s="355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9">
        <f t="shared" si="38"/>
        <v>13754566</v>
      </c>
      <c r="L113" s="1"/>
    </row>
    <row r="114" spans="1:12" x14ac:dyDescent="0.25">
      <c r="A114" s="368"/>
      <c r="B114" s="355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7">
        <f t="shared" si="39"/>
        <v>704400</v>
      </c>
    </row>
    <row r="115" spans="1:12" x14ac:dyDescent="0.25">
      <c r="A115" s="368"/>
      <c r="B115" s="355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8">
        <f t="shared" si="40"/>
        <v>1818096</v>
      </c>
    </row>
    <row r="116" spans="1:12" x14ac:dyDescent="0.25">
      <c r="A116" s="368"/>
      <c r="B116" s="355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7">
        <f t="shared" si="41"/>
        <v>2568661</v>
      </c>
    </row>
    <row r="117" spans="1:12" x14ac:dyDescent="0.25">
      <c r="A117" s="368"/>
      <c r="B117" s="355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7">
        <f t="shared" si="41"/>
        <v>1374613</v>
      </c>
    </row>
    <row r="118" spans="1:12" x14ac:dyDescent="0.25">
      <c r="A118" s="368"/>
      <c r="B118" s="355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9">
        <f>J73+J72+J70+J54+J53+J52+J51+J71</f>
        <v>6605341</v>
      </c>
      <c r="K118" s="109">
        <f>K73+K72+K70+K54+K53+K52+K51+K71</f>
        <v>6465770</v>
      </c>
      <c r="L118" s="1"/>
    </row>
    <row r="119" spans="1:12" x14ac:dyDescent="0.25">
      <c r="A119" s="368"/>
      <c r="B119" s="355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7">
        <f t="shared" si="43"/>
        <v>2302859</v>
      </c>
    </row>
    <row r="120" spans="1:12" x14ac:dyDescent="0.25">
      <c r="A120" s="368"/>
      <c r="B120" s="355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7">
        <f t="shared" si="43"/>
        <v>351957</v>
      </c>
    </row>
    <row r="121" spans="1:12" x14ac:dyDescent="0.25">
      <c r="A121" s="368"/>
      <c r="B121" s="355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9">
        <f t="shared" si="44"/>
        <v>2654816</v>
      </c>
      <c r="L121" s="1"/>
    </row>
    <row r="122" spans="1:12" x14ac:dyDescent="0.25">
      <c r="A122" s="368"/>
      <c r="B122" s="355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10">
        <f t="shared" si="45"/>
        <v>3700239</v>
      </c>
      <c r="L122" s="1"/>
    </row>
    <row r="123" spans="1:12" x14ac:dyDescent="0.25">
      <c r="A123" s="368"/>
      <c r="B123" s="355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11">
        <f t="shared" si="46"/>
        <v>152353410</v>
      </c>
      <c r="L123" s="1"/>
    </row>
    <row r="124" spans="1:12" x14ac:dyDescent="0.25">
      <c r="A124" s="369"/>
      <c r="B124" s="370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5">
      <c r="A125" s="1"/>
      <c r="B125" s="98"/>
      <c r="C125" s="1"/>
      <c r="D125" s="1"/>
      <c r="E125" s="1"/>
      <c r="F125" s="68"/>
      <c r="G125" s="1"/>
      <c r="H125" s="1"/>
      <c r="I125" s="1"/>
      <c r="J125" s="1"/>
      <c r="K125" s="112"/>
      <c r="L125" s="1"/>
    </row>
    <row r="126" spans="1:12" x14ac:dyDescent="0.25">
      <c r="C126" s="5"/>
      <c r="D126" s="5"/>
      <c r="F126" s="2"/>
    </row>
    <row r="127" spans="1:12" x14ac:dyDescent="0.25">
      <c r="C127" s="5"/>
      <c r="D127" s="5"/>
      <c r="F127" s="2"/>
    </row>
  </sheetData>
  <mergeCells count="37"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  <mergeCell ref="A12:A13"/>
    <mergeCell ref="B12:B13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0" customWidth="1"/>
    <col min="2" max="2" width="7.6640625" style="96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101" customWidth="1"/>
    <col min="12" max="12" width="18" customWidth="1"/>
  </cols>
  <sheetData>
    <row r="1" spans="1:12" x14ac:dyDescent="0.25">
      <c r="A1" s="433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435" t="s">
        <v>19</v>
      </c>
      <c r="B4" s="437" t="s">
        <v>0</v>
      </c>
      <c r="C4" s="435" t="s">
        <v>44</v>
      </c>
      <c r="D4" s="435" t="s">
        <v>21</v>
      </c>
      <c r="E4" s="439" t="s">
        <v>121</v>
      </c>
      <c r="F4" s="441" t="s">
        <v>130</v>
      </c>
      <c r="G4" s="442"/>
      <c r="H4" s="442"/>
      <c r="I4" s="443"/>
      <c r="J4" s="439" t="s">
        <v>129</v>
      </c>
      <c r="K4" s="444" t="s">
        <v>133</v>
      </c>
      <c r="L4" s="445" t="s">
        <v>131</v>
      </c>
    </row>
    <row r="5" spans="1:12" ht="32.25" customHeight="1" x14ac:dyDescent="0.25">
      <c r="A5" s="436"/>
      <c r="B5" s="438"/>
      <c r="C5" s="436"/>
      <c r="D5" s="436"/>
      <c r="E5" s="440"/>
      <c r="F5" s="127" t="s">
        <v>43</v>
      </c>
      <c r="G5" s="128" t="s">
        <v>126</v>
      </c>
      <c r="H5" s="128" t="s">
        <v>83</v>
      </c>
      <c r="I5" s="128" t="s">
        <v>83</v>
      </c>
      <c r="J5" s="440"/>
      <c r="K5" s="444"/>
      <c r="L5" s="445"/>
    </row>
    <row r="6" spans="1:12" x14ac:dyDescent="0.25">
      <c r="A6" s="349" t="s">
        <v>38</v>
      </c>
      <c r="B6" s="357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/>
      <c r="K6" s="103">
        <v>0</v>
      </c>
      <c r="L6" s="4">
        <f>J6-K6</f>
        <v>0</v>
      </c>
    </row>
    <row r="7" spans="1:12" x14ac:dyDescent="0.25">
      <c r="A7" s="349"/>
      <c r="B7" s="357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103">
        <v>0</v>
      </c>
      <c r="L7" s="4">
        <f t="shared" ref="L7:L29" si="1">J7-K7</f>
        <v>0</v>
      </c>
    </row>
    <row r="8" spans="1:12" x14ac:dyDescent="0.25">
      <c r="A8" s="349"/>
      <c r="B8" s="357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1087</v>
      </c>
      <c r="L8" s="4">
        <f t="shared" si="1"/>
        <v>413</v>
      </c>
    </row>
    <row r="9" spans="1:12" x14ac:dyDescent="0.25">
      <c r="A9" s="349"/>
      <c r="B9" s="358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32">
        <v>0</v>
      </c>
      <c r="L9" s="4">
        <f t="shared" si="1"/>
        <v>2468000</v>
      </c>
    </row>
    <row r="10" spans="1:12" x14ac:dyDescent="0.25">
      <c r="A10" s="349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318" t="s">
        <v>50</v>
      </c>
      <c r="B11" s="320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3585473</v>
      </c>
      <c r="L11" s="4">
        <f t="shared" si="1"/>
        <v>3419790</v>
      </c>
    </row>
    <row r="12" spans="1:12" x14ac:dyDescent="0.25">
      <c r="A12" s="319"/>
      <c r="B12" s="321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3970487</v>
      </c>
      <c r="L12" s="4">
        <f t="shared" si="1"/>
        <v>529513</v>
      </c>
    </row>
    <row r="13" spans="1:12" x14ac:dyDescent="0.25">
      <c r="A13" s="123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10012683</v>
      </c>
      <c r="L13" s="4">
        <f t="shared" si="1"/>
        <v>9733817</v>
      </c>
    </row>
    <row r="14" spans="1:12" x14ac:dyDescent="0.25">
      <c r="A14" s="124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8206309</v>
      </c>
      <c r="L14" s="4">
        <f>J14-K14</f>
        <v>8052641</v>
      </c>
    </row>
    <row r="15" spans="1:12" x14ac:dyDescent="0.25">
      <c r="A15" s="318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346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5">
      <c r="A17" s="346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5">
      <c r="A18" s="346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5">
      <c r="A19" s="346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5">
      <c r="A20" s="327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5">
      <c r="A21" s="328"/>
      <c r="B21" s="361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5">
      <c r="A22" s="328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5">
      <c r="A23" s="328"/>
      <c r="B23" s="320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5">
      <c r="A24" s="329"/>
      <c r="B24" s="321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5">
      <c r="A25" s="372" t="s">
        <v>132</v>
      </c>
      <c r="B25" s="449" t="s">
        <v>4</v>
      </c>
      <c r="C25" s="126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5">
      <c r="A26" s="374"/>
      <c r="B26" s="450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5">
      <c r="A27" s="9" t="s">
        <v>29</v>
      </c>
      <c r="B27" s="97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103">
        <v>164666719</v>
      </c>
      <c r="L27" s="4">
        <f t="shared" si="1"/>
        <v>114356803</v>
      </c>
    </row>
    <row r="28" spans="1:12" x14ac:dyDescent="0.25">
      <c r="A28" s="9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1205730</v>
      </c>
      <c r="L28" s="4">
        <f t="shared" si="1"/>
        <v>1990828</v>
      </c>
    </row>
    <row r="29" spans="1:12" x14ac:dyDescent="0.25">
      <c r="A29" s="10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25959505</v>
      </c>
      <c r="L29" s="4">
        <f t="shared" si="1"/>
        <v>21543167</v>
      </c>
    </row>
    <row r="30" spans="1:12" ht="34.5" customHeight="1" x14ac:dyDescent="0.25">
      <c r="A30" s="446" t="s">
        <v>85</v>
      </c>
      <c r="B30" s="447"/>
      <c r="C30" s="448"/>
      <c r="D30" s="129">
        <f t="shared" ref="D30:L30" si="2">SUM(D6:D29)</f>
        <v>426209554</v>
      </c>
      <c r="E30" s="129">
        <f t="shared" si="2"/>
        <v>448867739</v>
      </c>
      <c r="F30" s="129">
        <f t="shared" si="2"/>
        <v>0</v>
      </c>
      <c r="G30" s="129">
        <f t="shared" si="2"/>
        <v>59965741</v>
      </c>
      <c r="H30" s="129">
        <f t="shared" si="2"/>
        <v>0</v>
      </c>
      <c r="I30" s="129">
        <f t="shared" si="2"/>
        <v>0</v>
      </c>
      <c r="J30" s="129">
        <f t="shared" si="2"/>
        <v>508833480</v>
      </c>
      <c r="K30" s="130">
        <f t="shared" si="2"/>
        <v>312145944</v>
      </c>
      <c r="L30" s="129">
        <f t="shared" si="2"/>
        <v>196687536</v>
      </c>
    </row>
    <row r="31" spans="1:12" x14ac:dyDescent="0.25">
      <c r="A31" s="318" t="s">
        <v>18</v>
      </c>
      <c r="B31" s="347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105">
        <v>0</v>
      </c>
      <c r="L31" s="4">
        <f t="shared" ref="L31:L86" si="4">J31-K31</f>
        <v>24000</v>
      </c>
    </row>
    <row r="32" spans="1:12" x14ac:dyDescent="0.25">
      <c r="A32" s="346"/>
      <c r="B32" s="348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>
        <v>0</v>
      </c>
      <c r="L32" s="4">
        <f t="shared" si="4"/>
        <v>1870</v>
      </c>
    </row>
    <row r="33" spans="1:12" x14ac:dyDescent="0.25">
      <c r="A33" s="346"/>
      <c r="B33" s="348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105">
        <v>4750558</v>
      </c>
      <c r="L33" s="4">
        <f t="shared" si="4"/>
        <v>12783413</v>
      </c>
    </row>
    <row r="34" spans="1:12" x14ac:dyDescent="0.25">
      <c r="A34" s="346"/>
      <c r="B34" s="348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105">
        <v>48840</v>
      </c>
      <c r="L34" s="4">
        <f t="shared" si="4"/>
        <v>0</v>
      </c>
    </row>
    <row r="35" spans="1:12" x14ac:dyDescent="0.25">
      <c r="A35" s="346"/>
      <c r="B35" s="348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105">
        <v>71182</v>
      </c>
      <c r="L35" s="4">
        <f t="shared" si="4"/>
        <v>6075</v>
      </c>
    </row>
    <row r="36" spans="1:12" x14ac:dyDescent="0.25">
      <c r="A36" s="346"/>
      <c r="B36" s="402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105">
        <v>83000</v>
      </c>
      <c r="L36" s="4">
        <f t="shared" si="4"/>
        <v>0</v>
      </c>
    </row>
    <row r="37" spans="1:12" x14ac:dyDescent="0.25">
      <c r="A37" s="346"/>
      <c r="B37" s="320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33">
        <v>3520</v>
      </c>
      <c r="L37" s="120">
        <f t="shared" si="4"/>
        <v>0</v>
      </c>
    </row>
    <row r="38" spans="1:12" x14ac:dyDescent="0.25">
      <c r="A38" s="346"/>
      <c r="B38" s="362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105">
        <v>0</v>
      </c>
      <c r="L38" s="4">
        <f t="shared" si="4"/>
        <v>0</v>
      </c>
    </row>
    <row r="39" spans="1:12" x14ac:dyDescent="0.25">
      <c r="A39" s="346"/>
      <c r="B39" s="362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105">
        <v>191830701</v>
      </c>
      <c r="L39" s="4">
        <f t="shared" si="4"/>
        <v>140360051</v>
      </c>
    </row>
    <row r="40" spans="1:12" x14ac:dyDescent="0.25">
      <c r="A40" s="318" t="s">
        <v>20</v>
      </c>
      <c r="B40" s="347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5">
      <c r="A41" s="337"/>
      <c r="B41" s="348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105">
        <v>8129475</v>
      </c>
      <c r="L41" s="4">
        <f t="shared" si="4"/>
        <v>8129475</v>
      </c>
    </row>
    <row r="42" spans="1:12" x14ac:dyDescent="0.25">
      <c r="A42" s="318" t="s">
        <v>24</v>
      </c>
      <c r="B42" s="320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5">
      <c r="A43" s="319"/>
      <c r="B43" s="321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5">
      <c r="A44" s="318" t="s">
        <v>30</v>
      </c>
      <c r="B44" s="320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5">
      <c r="A45" s="319"/>
      <c r="B45" s="321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5">
      <c r="A46" s="318" t="s">
        <v>48</v>
      </c>
      <c r="B46" s="347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105">
        <v>0</v>
      </c>
      <c r="L46" s="4">
        <f t="shared" si="4"/>
        <v>0</v>
      </c>
    </row>
    <row r="47" spans="1:12" x14ac:dyDescent="0.25">
      <c r="A47" s="346"/>
      <c r="B47" s="348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105">
        <v>0</v>
      </c>
      <c r="L47" s="4">
        <f t="shared" si="4"/>
        <v>0</v>
      </c>
    </row>
    <row r="48" spans="1:12" x14ac:dyDescent="0.25">
      <c r="A48" s="346"/>
      <c r="B48" s="348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5">
      <c r="A49" s="346"/>
      <c r="B49" s="348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105">
        <v>500</v>
      </c>
      <c r="L49" s="4">
        <f t="shared" si="4"/>
        <v>99213</v>
      </c>
    </row>
    <row r="50" spans="1:12" x14ac:dyDescent="0.25">
      <c r="A50" s="346"/>
      <c r="B50" s="348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46"/>
      <c r="B51" s="348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105">
        <v>100000</v>
      </c>
      <c r="L51" s="4">
        <f t="shared" si="4"/>
        <v>0</v>
      </c>
    </row>
    <row r="52" spans="1:12" x14ac:dyDescent="0.25">
      <c r="A52" s="346"/>
      <c r="B52" s="348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5">
      <c r="A53" s="346"/>
      <c r="B53" s="348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5">
      <c r="A54" s="346"/>
      <c r="B54" s="348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5">
      <c r="A55" s="346"/>
      <c r="B55" s="348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5">
      <c r="A56" s="346"/>
      <c r="B56" s="348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46"/>
      <c r="B57" s="348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372" t="s">
        <v>49</v>
      </c>
      <c r="B58" s="125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105">
        <v>8</v>
      </c>
      <c r="L58" s="4">
        <f t="shared" si="4"/>
        <v>0</v>
      </c>
    </row>
    <row r="59" spans="1:12" ht="12.75" customHeight="1" x14ac:dyDescent="0.25">
      <c r="A59" s="373"/>
      <c r="B59" s="371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105">
        <v>490000</v>
      </c>
      <c r="L59" s="4">
        <f t="shared" si="4"/>
        <v>480000</v>
      </c>
    </row>
    <row r="60" spans="1:12" x14ac:dyDescent="0.25">
      <c r="A60" s="373"/>
      <c r="B60" s="371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105">
        <v>736000</v>
      </c>
      <c r="L60" s="4">
        <f t="shared" si="4"/>
        <v>10055000</v>
      </c>
    </row>
    <row r="61" spans="1:12" x14ac:dyDescent="0.25">
      <c r="A61" s="373"/>
      <c r="B61" s="371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105">
        <v>95550</v>
      </c>
      <c r="L61" s="4">
        <f t="shared" si="4"/>
        <v>3016732</v>
      </c>
    </row>
    <row r="62" spans="1:12" x14ac:dyDescent="0.25">
      <c r="A62" s="373"/>
      <c r="B62" s="371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105">
        <v>0</v>
      </c>
      <c r="L62" s="4">
        <f t="shared" si="4"/>
        <v>230000</v>
      </c>
    </row>
    <row r="63" spans="1:12" x14ac:dyDescent="0.25">
      <c r="A63" s="373"/>
      <c r="B63" s="371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105">
        <v>0</v>
      </c>
      <c r="L63" s="4">
        <f t="shared" si="4"/>
        <v>72000</v>
      </c>
    </row>
    <row r="64" spans="1:12" x14ac:dyDescent="0.25">
      <c r="A64" s="373"/>
      <c r="B64" s="371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5">
      <c r="A65" s="373"/>
      <c r="B65" s="371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105">
        <v>750000</v>
      </c>
      <c r="L65" s="4">
        <f t="shared" si="4"/>
        <v>7259100</v>
      </c>
    </row>
    <row r="66" spans="1:12" x14ac:dyDescent="0.25">
      <c r="A66" s="373"/>
      <c r="B66" s="371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105">
        <v>2436000</v>
      </c>
      <c r="L66" s="4">
        <f t="shared" si="4"/>
        <v>11563992</v>
      </c>
    </row>
    <row r="67" spans="1:12" x14ac:dyDescent="0.25">
      <c r="A67" s="373"/>
      <c r="B67" s="371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105">
        <v>0</v>
      </c>
      <c r="L67" s="4">
        <f t="shared" si="4"/>
        <v>292100</v>
      </c>
    </row>
    <row r="68" spans="1:12" x14ac:dyDescent="0.25">
      <c r="A68" s="373"/>
      <c r="B68" s="371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105">
        <v>657720</v>
      </c>
      <c r="L68" s="4">
        <f t="shared" si="4"/>
        <v>4470201</v>
      </c>
    </row>
    <row r="69" spans="1:12" x14ac:dyDescent="0.25">
      <c r="A69" s="373"/>
      <c r="B69" s="371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105">
        <v>1600</v>
      </c>
      <c r="L69" s="4">
        <f t="shared" si="4"/>
        <v>227892</v>
      </c>
    </row>
    <row r="70" spans="1:12" x14ac:dyDescent="0.25">
      <c r="A70" s="373"/>
      <c r="B70" s="371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105">
        <v>0</v>
      </c>
      <c r="L70" s="4">
        <f t="shared" si="4"/>
        <v>0</v>
      </c>
    </row>
    <row r="71" spans="1:12" x14ac:dyDescent="0.25">
      <c r="A71" s="373"/>
      <c r="B71" s="371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105">
        <v>704400</v>
      </c>
      <c r="L71" s="4">
        <f t="shared" si="4"/>
        <v>0</v>
      </c>
    </row>
    <row r="72" spans="1:12" x14ac:dyDescent="0.25">
      <c r="A72" s="373"/>
      <c r="B72" s="371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105">
        <v>1818096</v>
      </c>
      <c r="L72" s="4">
        <f t="shared" si="4"/>
        <v>0</v>
      </c>
    </row>
    <row r="73" spans="1:12" x14ac:dyDescent="0.25">
      <c r="A73" s="373"/>
      <c r="B73" s="371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105">
        <v>2568661</v>
      </c>
      <c r="L73" s="4">
        <f t="shared" si="4"/>
        <v>109899</v>
      </c>
    </row>
    <row r="74" spans="1:12" x14ac:dyDescent="0.25">
      <c r="A74" s="373"/>
      <c r="B74" s="371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105">
        <v>1374613</v>
      </c>
      <c r="L74" s="4">
        <f t="shared" si="4"/>
        <v>29672</v>
      </c>
    </row>
    <row r="75" spans="1:12" x14ac:dyDescent="0.25">
      <c r="A75" s="373"/>
      <c r="B75" s="371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105">
        <v>2302859</v>
      </c>
      <c r="L75" s="4">
        <f t="shared" si="4"/>
        <v>1819084</v>
      </c>
    </row>
    <row r="76" spans="1:12" x14ac:dyDescent="0.25">
      <c r="A76" s="374"/>
      <c r="B76" s="371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105">
        <v>351957</v>
      </c>
      <c r="L76" s="4">
        <f t="shared" si="4"/>
        <v>760967</v>
      </c>
    </row>
    <row r="77" spans="1:12" ht="16.5" customHeight="1" x14ac:dyDescent="0.25">
      <c r="A77" s="451" t="s">
        <v>127</v>
      </c>
      <c r="B77" s="449" t="s">
        <v>128</v>
      </c>
      <c r="C77" s="131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105"/>
      <c r="L77" s="4">
        <f t="shared" si="4"/>
        <v>2662762</v>
      </c>
    </row>
    <row r="78" spans="1:12" x14ac:dyDescent="0.25">
      <c r="A78" s="452"/>
      <c r="B78" s="454"/>
      <c r="C78" s="131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105"/>
      <c r="L78" s="4">
        <f t="shared" si="4"/>
        <v>519238</v>
      </c>
    </row>
    <row r="79" spans="1:12" x14ac:dyDescent="0.25">
      <c r="A79" s="452"/>
      <c r="B79" s="454"/>
      <c r="C79" s="131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105"/>
      <c r="L79" s="4">
        <f t="shared" si="4"/>
        <v>1248000</v>
      </c>
    </row>
    <row r="80" spans="1:12" x14ac:dyDescent="0.25">
      <c r="A80" s="452"/>
      <c r="B80" s="454"/>
      <c r="C80" s="131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105">
        <v>3250000</v>
      </c>
      <c r="L80" s="4">
        <f t="shared" si="4"/>
        <v>6119752</v>
      </c>
    </row>
    <row r="81" spans="1:12" x14ac:dyDescent="0.25">
      <c r="A81" s="452"/>
      <c r="B81" s="454"/>
      <c r="C81" s="131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105">
        <v>40000</v>
      </c>
      <c r="L81" s="4">
        <f t="shared" si="4"/>
        <v>0</v>
      </c>
    </row>
    <row r="82" spans="1:12" x14ac:dyDescent="0.25">
      <c r="A82" s="452"/>
      <c r="B82" s="454"/>
      <c r="C82" s="131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105"/>
      <c r="L82" s="4">
        <f t="shared" si="4"/>
        <v>262453</v>
      </c>
    </row>
    <row r="83" spans="1:12" ht="13.5" customHeight="1" x14ac:dyDescent="0.25">
      <c r="A83" s="452"/>
      <c r="B83" s="454"/>
      <c r="C83" s="131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105"/>
      <c r="L83" s="4">
        <f t="shared" si="4"/>
        <v>8077000</v>
      </c>
    </row>
    <row r="84" spans="1:12" ht="13.5" customHeight="1" x14ac:dyDescent="0.25">
      <c r="A84" s="452"/>
      <c r="B84" s="454"/>
      <c r="C84" s="131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105"/>
      <c r="L84" s="4">
        <f t="shared" si="4"/>
        <v>2251652</v>
      </c>
    </row>
    <row r="85" spans="1:12" x14ac:dyDescent="0.25">
      <c r="A85" s="452"/>
      <c r="B85" s="454"/>
      <c r="C85" s="131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105"/>
      <c r="L85" s="4">
        <f t="shared" si="4"/>
        <v>30539278</v>
      </c>
    </row>
    <row r="86" spans="1:12" x14ac:dyDescent="0.25">
      <c r="A86" s="453"/>
      <c r="B86" s="450"/>
      <c r="C86" s="131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105"/>
      <c r="L86" s="4">
        <f t="shared" si="4"/>
        <v>8245606</v>
      </c>
    </row>
    <row r="87" spans="1:12" ht="23.25" customHeight="1" x14ac:dyDescent="0.25">
      <c r="A87" s="446" t="s">
        <v>86</v>
      </c>
      <c r="B87" s="447"/>
      <c r="C87" s="448"/>
      <c r="D87" s="129">
        <f>SUM(D31:D86)</f>
        <v>426209554</v>
      </c>
      <c r="E87" s="129">
        <f t="shared" ref="E87:L87" si="5">SUM(E31:E86)</f>
        <v>448867739</v>
      </c>
      <c r="F87" s="129">
        <f t="shared" si="5"/>
        <v>0</v>
      </c>
      <c r="G87" s="129">
        <f t="shared" si="5"/>
        <v>59965741</v>
      </c>
      <c r="H87" s="129">
        <f t="shared" si="5"/>
        <v>0</v>
      </c>
      <c r="I87" s="129">
        <f t="shared" si="5"/>
        <v>0</v>
      </c>
      <c r="J87" s="129">
        <f t="shared" si="5"/>
        <v>508833480</v>
      </c>
      <c r="K87" s="129">
        <f t="shared" si="5"/>
        <v>235277872</v>
      </c>
      <c r="L87" s="129">
        <f t="shared" si="5"/>
        <v>273555608</v>
      </c>
    </row>
    <row r="88" spans="1:12" x14ac:dyDescent="0.25">
      <c r="F88" s="2"/>
    </row>
    <row r="89" spans="1:12" x14ac:dyDescent="0.25">
      <c r="F89" s="2"/>
    </row>
    <row r="90" spans="1:12" x14ac:dyDescent="0.25">
      <c r="F90" s="2"/>
    </row>
    <row r="91" spans="1:12" ht="15.6" x14ac:dyDescent="0.3">
      <c r="A91" s="64" t="s">
        <v>100</v>
      </c>
      <c r="F91" s="2"/>
    </row>
    <row r="92" spans="1:12" x14ac:dyDescent="0.25">
      <c r="G92" s="73">
        <v>43677</v>
      </c>
      <c r="L92" s="55"/>
    </row>
    <row r="93" spans="1:12" s="85" customFormat="1" ht="30.6" x14ac:dyDescent="0.25">
      <c r="A93" s="366" t="s">
        <v>101</v>
      </c>
      <c r="B93" s="367"/>
      <c r="C93" s="84" t="s">
        <v>44</v>
      </c>
      <c r="D93" s="86" t="s">
        <v>21</v>
      </c>
      <c r="E93" s="86" t="s">
        <v>121</v>
      </c>
      <c r="F93" s="87" t="s">
        <v>43</v>
      </c>
      <c r="G93" s="100" t="s">
        <v>126</v>
      </c>
      <c r="H93" s="100" t="s">
        <v>83</v>
      </c>
      <c r="I93" s="100" t="s">
        <v>83</v>
      </c>
      <c r="J93" s="86" t="s">
        <v>129</v>
      </c>
      <c r="K93" s="106" t="s">
        <v>133</v>
      </c>
    </row>
    <row r="94" spans="1:12" x14ac:dyDescent="0.25">
      <c r="A94" s="368"/>
      <c r="B94" s="355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5">
      <c r="A95" s="368"/>
      <c r="B95" s="355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5">
      <c r="A96" s="368"/>
      <c r="B96" s="355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5">
      <c r="A97" s="368"/>
      <c r="B97" s="355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7">
        <f t="shared" si="8"/>
        <v>0</v>
      </c>
    </row>
    <row r="98" spans="1:12" x14ac:dyDescent="0.25">
      <c r="A98" s="368"/>
      <c r="B98" s="355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7">
        <f t="shared" si="9"/>
        <v>1087</v>
      </c>
    </row>
    <row r="99" spans="1:12" x14ac:dyDescent="0.25">
      <c r="A99" s="368"/>
      <c r="B99" s="355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8">
        <f t="shared" si="10"/>
        <v>300</v>
      </c>
    </row>
    <row r="100" spans="1:12" x14ac:dyDescent="0.25">
      <c r="A100" s="368"/>
      <c r="B100" s="355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5">
      <c r="A101" s="368"/>
      <c r="B101" s="355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7">
        <f t="shared" si="12"/>
        <v>28044581</v>
      </c>
    </row>
    <row r="102" spans="1:12" x14ac:dyDescent="0.25">
      <c r="A102" s="368"/>
      <c r="B102" s="355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9">
        <f t="shared" si="13"/>
        <v>28044581</v>
      </c>
      <c r="L102" s="1"/>
    </row>
    <row r="103" spans="1:12" x14ac:dyDescent="0.25">
      <c r="A103" s="368"/>
      <c r="B103" s="355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5">
      <c r="A104" s="368"/>
      <c r="B104" s="355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120">
        <f t="shared" si="15"/>
        <v>490000</v>
      </c>
    </row>
    <row r="105" spans="1:12" x14ac:dyDescent="0.25">
      <c r="A105" s="368"/>
      <c r="B105" s="355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120">
        <f t="shared" si="16"/>
        <v>736000</v>
      </c>
    </row>
    <row r="106" spans="1:12" x14ac:dyDescent="0.25">
      <c r="A106" s="368"/>
      <c r="B106" s="355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5">
      <c r="A107" s="368"/>
      <c r="B107" s="355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5">
      <c r="A108" s="368"/>
      <c r="B108" s="355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7">
        <f t="shared" si="19"/>
        <v>0</v>
      </c>
    </row>
    <row r="109" spans="1:12" x14ac:dyDescent="0.25">
      <c r="A109" s="368"/>
      <c r="B109" s="355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7">
        <f t="shared" si="20"/>
        <v>0</v>
      </c>
    </row>
    <row r="110" spans="1:12" x14ac:dyDescent="0.25">
      <c r="A110" s="368"/>
      <c r="B110" s="355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7">
        <f t="shared" si="21"/>
        <v>0</v>
      </c>
    </row>
    <row r="111" spans="1:12" x14ac:dyDescent="0.25">
      <c r="A111" s="368"/>
      <c r="B111" s="355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5">
      <c r="A112" s="368"/>
      <c r="B112" s="355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7">
        <f t="shared" si="23"/>
        <v>750000</v>
      </c>
    </row>
    <row r="113" spans="1:12" x14ac:dyDescent="0.25">
      <c r="A113" s="368"/>
      <c r="B113" s="355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5">
      <c r="A114" s="368"/>
      <c r="B114" s="355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7">
        <f t="shared" si="25"/>
        <v>0</v>
      </c>
    </row>
    <row r="115" spans="1:12" x14ac:dyDescent="0.25">
      <c r="A115" s="368"/>
      <c r="B115" s="355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8">
        <f t="shared" si="26"/>
        <v>48840</v>
      </c>
    </row>
    <row r="116" spans="1:12" x14ac:dyDescent="0.25">
      <c r="A116" s="368"/>
      <c r="B116" s="355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7">
        <f t="shared" si="27"/>
        <v>728902</v>
      </c>
    </row>
    <row r="117" spans="1:12" x14ac:dyDescent="0.25">
      <c r="A117" s="368"/>
      <c r="B117" s="355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7">
        <f t="shared" si="28"/>
        <v>83000</v>
      </c>
    </row>
    <row r="118" spans="1:12" x14ac:dyDescent="0.25">
      <c r="A118" s="368"/>
      <c r="B118" s="355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5">
      <c r="A119" s="368"/>
      <c r="B119" s="355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5">
      <c r="A120" s="368"/>
      <c r="B120" s="355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7">
        <f t="shared" si="31"/>
        <v>0</v>
      </c>
    </row>
    <row r="121" spans="1:12" x14ac:dyDescent="0.25">
      <c r="A121" s="368"/>
      <c r="B121" s="355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35">
        <f>K44+K42+K40+K37</f>
        <v>8668362</v>
      </c>
    </row>
    <row r="122" spans="1:12" x14ac:dyDescent="0.25">
      <c r="A122" s="368"/>
      <c r="B122" s="355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7">
        <f t="shared" si="33"/>
        <v>8179475</v>
      </c>
    </row>
    <row r="123" spans="1:12" x14ac:dyDescent="0.25">
      <c r="A123" s="368"/>
      <c r="B123" s="355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9">
        <f t="shared" si="34"/>
        <v>16847837</v>
      </c>
      <c r="L123" s="1"/>
    </row>
    <row r="124" spans="1:12" x14ac:dyDescent="0.25">
      <c r="A124" s="368"/>
      <c r="B124" s="355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5">
      <c r="A125" s="368"/>
      <c r="B125" s="355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8">
        <f t="shared" si="36"/>
        <v>1818096</v>
      </c>
    </row>
    <row r="126" spans="1:12" x14ac:dyDescent="0.25">
      <c r="A126" s="368"/>
      <c r="B126" s="355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5">
      <c r="A127" s="368"/>
      <c r="B127" s="355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5">
      <c r="A128" s="368"/>
      <c r="B128" s="355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5">
      <c r="A129" s="368"/>
      <c r="B129" s="355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5">
      <c r="A130" s="368"/>
      <c r="B130" s="355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5">
      <c r="A131" s="368"/>
      <c r="B131" s="355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5">
      <c r="A132" s="368"/>
      <c r="B132" s="355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10">
        <f t="shared" si="43"/>
        <v>3967790</v>
      </c>
      <c r="L132" s="1"/>
    </row>
    <row r="133" spans="1:12" x14ac:dyDescent="0.25">
      <c r="A133" s="368"/>
      <c r="B133" s="355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11">
        <f t="shared" si="44"/>
        <v>191830701</v>
      </c>
      <c r="L133" s="1"/>
    </row>
    <row r="134" spans="1:12" x14ac:dyDescent="0.25">
      <c r="A134" s="369"/>
      <c r="B134" s="370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5">
      <c r="A135" s="1"/>
      <c r="B135" s="98"/>
      <c r="C135" s="1"/>
      <c r="D135" s="1"/>
      <c r="E135" s="1"/>
      <c r="F135" s="68"/>
      <c r="G135" s="1"/>
      <c r="H135" s="1"/>
      <c r="I135" s="1"/>
      <c r="J135" s="1"/>
      <c r="K135" s="112"/>
      <c r="L135" s="1"/>
    </row>
    <row r="136" spans="1:12" x14ac:dyDescent="0.25">
      <c r="C136" s="5"/>
      <c r="D136" s="5"/>
      <c r="F136" s="2"/>
    </row>
    <row r="137" spans="1:12" x14ac:dyDescent="0.25">
      <c r="C137" s="5"/>
      <c r="D137" s="5"/>
      <c r="F137" s="2"/>
    </row>
  </sheetData>
  <mergeCells count="41"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  <mergeCell ref="A30:C30"/>
    <mergeCell ref="A31:A39"/>
    <mergeCell ref="B31:B36"/>
    <mergeCell ref="B37:B39"/>
    <mergeCell ref="A25:A26"/>
    <mergeCell ref="B25:B26"/>
    <mergeCell ref="A11:A12"/>
    <mergeCell ref="B11:B12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3.2" x14ac:dyDescent="0.25"/>
  <cols>
    <col min="1" max="1" width="40" customWidth="1"/>
    <col min="2" max="2" width="7.6640625" style="96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101" customWidth="1"/>
    <col min="12" max="12" width="18" customWidth="1"/>
  </cols>
  <sheetData>
    <row r="1" spans="1:12" x14ac:dyDescent="0.25">
      <c r="A1" s="468" t="s">
        <v>82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470" t="s">
        <v>19</v>
      </c>
      <c r="B4" s="472" t="s">
        <v>0</v>
      </c>
      <c r="C4" s="470" t="s">
        <v>44</v>
      </c>
      <c r="D4" s="470" t="s">
        <v>21</v>
      </c>
      <c r="E4" s="474" t="s">
        <v>129</v>
      </c>
      <c r="F4" s="476" t="s">
        <v>134</v>
      </c>
      <c r="G4" s="477"/>
      <c r="H4" s="477"/>
      <c r="I4" s="478"/>
      <c r="J4" s="474" t="s">
        <v>137</v>
      </c>
      <c r="K4" s="479" t="s">
        <v>135</v>
      </c>
      <c r="L4" s="480" t="s">
        <v>136</v>
      </c>
    </row>
    <row r="5" spans="1:12" ht="32.25" customHeight="1" x14ac:dyDescent="0.25">
      <c r="A5" s="471"/>
      <c r="B5" s="473"/>
      <c r="C5" s="471"/>
      <c r="D5" s="471"/>
      <c r="E5" s="475"/>
      <c r="F5" s="136" t="s">
        <v>43</v>
      </c>
      <c r="G5" s="137" t="s">
        <v>126</v>
      </c>
      <c r="H5" s="137" t="s">
        <v>83</v>
      </c>
      <c r="I5" s="137" t="s">
        <v>141</v>
      </c>
      <c r="J5" s="475"/>
      <c r="K5" s="479"/>
      <c r="L5" s="480"/>
    </row>
    <row r="6" spans="1:12" x14ac:dyDescent="0.25">
      <c r="A6" s="461" t="s">
        <v>38</v>
      </c>
      <c r="B6" s="357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103">
        <v>40000</v>
      </c>
      <c r="L6" s="4">
        <f>J6-K6</f>
        <v>0</v>
      </c>
    </row>
    <row r="7" spans="1:12" x14ac:dyDescent="0.25">
      <c r="A7" s="461"/>
      <c r="B7" s="357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103">
        <v>10800</v>
      </c>
      <c r="L7" s="4">
        <f t="shared" ref="L7:L29" si="1">J7-K7</f>
        <v>0</v>
      </c>
    </row>
    <row r="8" spans="1:12" x14ac:dyDescent="0.25">
      <c r="A8" s="461"/>
      <c r="B8" s="357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1181</v>
      </c>
      <c r="L8" s="4">
        <f t="shared" si="1"/>
        <v>319</v>
      </c>
    </row>
    <row r="9" spans="1:12" x14ac:dyDescent="0.25">
      <c r="A9" s="461"/>
      <c r="B9" s="358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4">
        <f t="shared" si="1"/>
        <v>0</v>
      </c>
    </row>
    <row r="10" spans="1:12" x14ac:dyDescent="0.25">
      <c r="A10" s="461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462" t="s">
        <v>50</v>
      </c>
      <c r="B11" s="320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3638366</v>
      </c>
      <c r="L11" s="4">
        <f t="shared" si="1"/>
        <v>3366897</v>
      </c>
    </row>
    <row r="12" spans="1:12" x14ac:dyDescent="0.25">
      <c r="A12" s="463"/>
      <c r="B12" s="321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3975367</v>
      </c>
      <c r="L12" s="4">
        <f t="shared" si="1"/>
        <v>524633</v>
      </c>
    </row>
    <row r="13" spans="1:12" x14ac:dyDescent="0.25">
      <c r="A13" s="14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10044808</v>
      </c>
      <c r="L13" s="4">
        <f t="shared" si="1"/>
        <v>9701692</v>
      </c>
    </row>
    <row r="14" spans="1:12" x14ac:dyDescent="0.25">
      <c r="A14" s="14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8235221</v>
      </c>
      <c r="L14" s="4">
        <f>J14-K14</f>
        <v>8023729</v>
      </c>
    </row>
    <row r="15" spans="1:12" x14ac:dyDescent="0.25">
      <c r="A15" s="462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/>
      <c r="L15" s="4">
        <f t="shared" si="1"/>
        <v>0</v>
      </c>
    </row>
    <row r="16" spans="1:12" x14ac:dyDescent="0.25">
      <c r="A16" s="464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/>
      <c r="L16" s="4">
        <f t="shared" si="1"/>
        <v>0</v>
      </c>
    </row>
    <row r="17" spans="1:12" x14ac:dyDescent="0.25">
      <c r="A17" s="464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5">
      <c r="A18" s="464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/>
      <c r="L18" s="4">
        <f t="shared" si="1"/>
        <v>0</v>
      </c>
    </row>
    <row r="19" spans="1:12" x14ac:dyDescent="0.25">
      <c r="A19" s="464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/>
      <c r="L19" s="4">
        <f t="shared" si="1"/>
        <v>0</v>
      </c>
    </row>
    <row r="20" spans="1:12" x14ac:dyDescent="0.25">
      <c r="A20" s="465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5">
      <c r="A21" s="466"/>
      <c r="B21" s="361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5">
      <c r="A22" s="466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5">
      <c r="A23" s="466"/>
      <c r="B23" s="320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5">
      <c r="A24" s="467"/>
      <c r="B24" s="321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5">
      <c r="A25" s="462" t="s">
        <v>132</v>
      </c>
      <c r="B25" s="449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5">
      <c r="A26" s="463"/>
      <c r="B26" s="450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5">
      <c r="A27" s="142" t="s">
        <v>29</v>
      </c>
      <c r="B27" s="97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103">
        <v>181920749</v>
      </c>
      <c r="L27" s="4">
        <f t="shared" si="1"/>
        <v>97102773</v>
      </c>
    </row>
    <row r="28" spans="1:12" x14ac:dyDescent="0.25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1392626</v>
      </c>
      <c r="L28" s="4">
        <f t="shared" si="1"/>
        <v>1803932</v>
      </c>
    </row>
    <row r="29" spans="1:12" x14ac:dyDescent="0.25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29700325</v>
      </c>
      <c r="L29" s="4">
        <f t="shared" si="1"/>
        <v>17802347</v>
      </c>
    </row>
    <row r="30" spans="1:12" ht="34.5" customHeight="1" x14ac:dyDescent="0.25">
      <c r="A30" s="458" t="s">
        <v>85</v>
      </c>
      <c r="B30" s="459"/>
      <c r="C30" s="460"/>
      <c r="D30" s="138">
        <f t="shared" ref="D30:L30" si="2">SUM(D6:D29)</f>
        <v>426209554</v>
      </c>
      <c r="E30" s="138">
        <f t="shared" si="2"/>
        <v>508833480</v>
      </c>
      <c r="F30" s="138">
        <f t="shared" si="2"/>
        <v>0</v>
      </c>
      <c r="G30" s="138">
        <f t="shared" si="2"/>
        <v>0</v>
      </c>
      <c r="H30" s="138">
        <f t="shared" si="2"/>
        <v>0</v>
      </c>
      <c r="I30" s="138">
        <f t="shared" si="2"/>
        <v>50800</v>
      </c>
      <c r="J30" s="138">
        <f t="shared" si="2"/>
        <v>508884280</v>
      </c>
      <c r="K30" s="139">
        <f t="shared" si="2"/>
        <v>335965394</v>
      </c>
      <c r="L30" s="138">
        <f t="shared" si="2"/>
        <v>172918886</v>
      </c>
    </row>
    <row r="31" spans="1:12" x14ac:dyDescent="0.25">
      <c r="A31" s="318" t="s">
        <v>18</v>
      </c>
      <c r="B31" s="363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105"/>
      <c r="L31" s="4">
        <f t="shared" ref="L31:L90" si="4">J31-K31</f>
        <v>24000</v>
      </c>
    </row>
    <row r="32" spans="1:12" x14ac:dyDescent="0.25">
      <c r="A32" s="346"/>
      <c r="B32" s="364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/>
      <c r="L32" s="4">
        <f t="shared" si="4"/>
        <v>1870</v>
      </c>
    </row>
    <row r="33" spans="1:12" x14ac:dyDescent="0.25">
      <c r="A33" s="346"/>
      <c r="B33" s="364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105">
        <v>50000</v>
      </c>
      <c r="L33" s="4">
        <f t="shared" si="4"/>
        <v>0</v>
      </c>
    </row>
    <row r="34" spans="1:12" x14ac:dyDescent="0.25">
      <c r="A34" s="346"/>
      <c r="B34" s="364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105">
        <v>5381112</v>
      </c>
      <c r="L34" s="4">
        <f t="shared" si="4"/>
        <v>12071846</v>
      </c>
    </row>
    <row r="35" spans="1:12" x14ac:dyDescent="0.25">
      <c r="A35" s="346"/>
      <c r="B35" s="364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105">
        <v>73260</v>
      </c>
      <c r="L35" s="4">
        <f t="shared" si="4"/>
        <v>0</v>
      </c>
    </row>
    <row r="36" spans="1:12" x14ac:dyDescent="0.25">
      <c r="A36" s="346"/>
      <c r="B36" s="364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105">
        <v>78990</v>
      </c>
      <c r="L36" s="4">
        <f t="shared" si="4"/>
        <v>15660</v>
      </c>
    </row>
    <row r="37" spans="1:12" x14ac:dyDescent="0.25">
      <c r="A37" s="346"/>
      <c r="B37" s="364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105">
        <v>83000</v>
      </c>
      <c r="L37" s="4">
        <f t="shared" si="4"/>
        <v>0</v>
      </c>
    </row>
    <row r="38" spans="1:12" x14ac:dyDescent="0.25">
      <c r="A38" s="346"/>
      <c r="B38" s="365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105">
        <v>40000</v>
      </c>
      <c r="L38" s="4">
        <f t="shared" si="4"/>
        <v>0</v>
      </c>
    </row>
    <row r="39" spans="1:12" x14ac:dyDescent="0.25">
      <c r="A39" s="346"/>
      <c r="B39" s="320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33">
        <v>3520</v>
      </c>
      <c r="L39" s="120">
        <f t="shared" si="4"/>
        <v>0</v>
      </c>
    </row>
    <row r="40" spans="1:12" x14ac:dyDescent="0.25">
      <c r="A40" s="346"/>
      <c r="B40" s="362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5">
      <c r="A41" s="346"/>
      <c r="B41" s="362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105">
        <v>215480447</v>
      </c>
      <c r="L41" s="4">
        <f t="shared" si="4"/>
        <v>116710305</v>
      </c>
    </row>
    <row r="42" spans="1:12" x14ac:dyDescent="0.25">
      <c r="A42" s="318" t="s">
        <v>24</v>
      </c>
      <c r="B42" s="320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5">
      <c r="A43" s="319"/>
      <c r="B43" s="321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5">
      <c r="A44" s="318" t="s">
        <v>30</v>
      </c>
      <c r="B44" s="320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5">
      <c r="A45" s="319"/>
      <c r="B45" s="321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5">
      <c r="A46" s="318" t="s">
        <v>138</v>
      </c>
      <c r="B46" s="347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105">
        <v>0</v>
      </c>
      <c r="L46" s="4">
        <f>J46-K46</f>
        <v>0</v>
      </c>
    </row>
    <row r="47" spans="1:12" x14ac:dyDescent="0.25">
      <c r="A47" s="337"/>
      <c r="B47" s="348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105">
        <v>9484387</v>
      </c>
      <c r="L47" s="4">
        <f>J47-K47</f>
        <v>6774563</v>
      </c>
    </row>
    <row r="48" spans="1:12" x14ac:dyDescent="0.25">
      <c r="A48" s="318" t="s">
        <v>48</v>
      </c>
      <c r="B48" s="347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5">
      <c r="A49" s="346"/>
      <c r="B49" s="348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5">
      <c r="A50" s="346"/>
      <c r="B50" s="348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46"/>
      <c r="B51" s="348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105">
        <v>500</v>
      </c>
      <c r="L51" s="4">
        <f t="shared" si="4"/>
        <v>99213</v>
      </c>
    </row>
    <row r="52" spans="1:12" x14ac:dyDescent="0.25">
      <c r="A52" s="346"/>
      <c r="B52" s="348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5">
      <c r="A53" s="346"/>
      <c r="B53" s="348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105">
        <v>100000</v>
      </c>
      <c r="L53" s="4">
        <f t="shared" si="4"/>
        <v>0</v>
      </c>
    </row>
    <row r="54" spans="1:12" x14ac:dyDescent="0.25">
      <c r="A54" s="346"/>
      <c r="B54" s="348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5">
      <c r="A55" s="346"/>
      <c r="B55" s="348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5">
      <c r="A56" s="346"/>
      <c r="B56" s="348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46"/>
      <c r="B57" s="348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346"/>
      <c r="B58" s="348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5">
      <c r="A59" s="346"/>
      <c r="B59" s="348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5">
      <c r="A60" s="318" t="s">
        <v>49</v>
      </c>
      <c r="B60" s="13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105">
        <v>8</v>
      </c>
      <c r="L60" s="4">
        <f t="shared" si="4"/>
        <v>0</v>
      </c>
    </row>
    <row r="61" spans="1:12" ht="12.75" customHeight="1" x14ac:dyDescent="0.25">
      <c r="A61" s="346"/>
      <c r="B61" s="371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105">
        <v>560000</v>
      </c>
      <c r="L61" s="4">
        <f t="shared" si="4"/>
        <v>410000</v>
      </c>
    </row>
    <row r="62" spans="1:12" x14ac:dyDescent="0.25">
      <c r="A62" s="346"/>
      <c r="B62" s="371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105">
        <v>736000</v>
      </c>
      <c r="L62" s="4">
        <f t="shared" si="4"/>
        <v>10055000</v>
      </c>
    </row>
    <row r="63" spans="1:12" x14ac:dyDescent="0.25">
      <c r="A63" s="346"/>
      <c r="B63" s="371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105">
        <v>107800</v>
      </c>
      <c r="L63" s="4">
        <f t="shared" si="4"/>
        <v>3004482</v>
      </c>
    </row>
    <row r="64" spans="1:12" x14ac:dyDescent="0.25">
      <c r="A64" s="346"/>
      <c r="B64" s="371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5">
      <c r="A65" s="346"/>
      <c r="B65" s="371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105">
        <v>0</v>
      </c>
      <c r="L65" s="4">
        <f t="shared" si="4"/>
        <v>72000</v>
      </c>
    </row>
    <row r="66" spans="1:12" x14ac:dyDescent="0.25">
      <c r="A66" s="346"/>
      <c r="B66" s="371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5">
      <c r="A67" s="346"/>
      <c r="B67" s="371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105">
        <v>750000</v>
      </c>
      <c r="L67" s="4">
        <f t="shared" si="4"/>
        <v>7259100</v>
      </c>
    </row>
    <row r="68" spans="1:12" x14ac:dyDescent="0.25">
      <c r="A68" s="346"/>
      <c r="B68" s="371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105">
        <v>2436000</v>
      </c>
      <c r="L68" s="4">
        <f t="shared" si="4"/>
        <v>11563992</v>
      </c>
    </row>
    <row r="69" spans="1:12" x14ac:dyDescent="0.25">
      <c r="A69" s="346"/>
      <c r="B69" s="371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105">
        <v>0</v>
      </c>
      <c r="L69" s="4">
        <f t="shared" si="4"/>
        <v>292100</v>
      </c>
    </row>
    <row r="70" spans="1:12" x14ac:dyDescent="0.25">
      <c r="A70" s="346"/>
      <c r="B70" s="371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105">
        <v>657720</v>
      </c>
      <c r="L70" s="4">
        <f t="shared" si="4"/>
        <v>4470201</v>
      </c>
    </row>
    <row r="71" spans="1:12" x14ac:dyDescent="0.25">
      <c r="A71" s="346"/>
      <c r="B71" s="371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105">
        <v>1900</v>
      </c>
      <c r="L71" s="4">
        <f t="shared" si="4"/>
        <v>227592</v>
      </c>
    </row>
    <row r="72" spans="1:12" x14ac:dyDescent="0.25">
      <c r="A72" s="346"/>
      <c r="B72" s="371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105">
        <v>0</v>
      </c>
      <c r="L72" s="4">
        <f t="shared" si="4"/>
        <v>0</v>
      </c>
    </row>
    <row r="73" spans="1:12" x14ac:dyDescent="0.25">
      <c r="A73" s="346"/>
      <c r="B73" s="371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105">
        <v>704400</v>
      </c>
      <c r="L73" s="4">
        <f t="shared" si="4"/>
        <v>0</v>
      </c>
    </row>
    <row r="74" spans="1:12" x14ac:dyDescent="0.25">
      <c r="A74" s="346"/>
      <c r="B74" s="371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105">
        <v>1818096</v>
      </c>
      <c r="L74" s="4">
        <f t="shared" si="4"/>
        <v>0</v>
      </c>
    </row>
    <row r="75" spans="1:12" x14ac:dyDescent="0.25">
      <c r="A75" s="346"/>
      <c r="B75" s="371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105">
        <v>2568661</v>
      </c>
      <c r="L75" s="4">
        <f t="shared" si="4"/>
        <v>109899</v>
      </c>
    </row>
    <row r="76" spans="1:12" x14ac:dyDescent="0.25">
      <c r="A76" s="346"/>
      <c r="B76" s="371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105">
        <v>1374613</v>
      </c>
      <c r="L76" s="4">
        <f t="shared" si="4"/>
        <v>29672</v>
      </c>
    </row>
    <row r="77" spans="1:12" x14ac:dyDescent="0.25">
      <c r="A77" s="346"/>
      <c r="B77" s="371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105">
        <v>2828729</v>
      </c>
      <c r="L77" s="4">
        <f t="shared" si="4"/>
        <v>1293214</v>
      </c>
    </row>
    <row r="78" spans="1:12" x14ac:dyDescent="0.25">
      <c r="A78" s="319"/>
      <c r="B78" s="371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105">
        <v>493942</v>
      </c>
      <c r="L78" s="4">
        <f t="shared" si="4"/>
        <v>618982</v>
      </c>
    </row>
    <row r="79" spans="1:12" ht="16.5" customHeight="1" x14ac:dyDescent="0.25">
      <c r="A79" s="455" t="s">
        <v>127</v>
      </c>
      <c r="B79" s="449" t="s">
        <v>128</v>
      </c>
      <c r="C79" s="131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105">
        <v>500000</v>
      </c>
      <c r="L79" s="4">
        <f t="shared" si="4"/>
        <v>4774140</v>
      </c>
    </row>
    <row r="80" spans="1:12" x14ac:dyDescent="0.25">
      <c r="A80" s="456"/>
      <c r="B80" s="454"/>
      <c r="C80" s="131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105">
        <v>87500</v>
      </c>
      <c r="L80" s="4">
        <f t="shared" si="4"/>
        <v>891019</v>
      </c>
    </row>
    <row r="81" spans="1:12" x14ac:dyDescent="0.25">
      <c r="A81" s="456"/>
      <c r="B81" s="454"/>
      <c r="C81" s="131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105">
        <v>2756</v>
      </c>
      <c r="L81" s="4">
        <f t="shared" si="4"/>
        <v>0</v>
      </c>
    </row>
    <row r="82" spans="1:12" x14ac:dyDescent="0.25">
      <c r="A82" s="456"/>
      <c r="B82" s="454"/>
      <c r="C82" s="131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105">
        <v>0</v>
      </c>
      <c r="L82" s="4">
        <f t="shared" si="4"/>
        <v>1248000</v>
      </c>
    </row>
    <row r="83" spans="1:12" x14ac:dyDescent="0.25">
      <c r="A83" s="456"/>
      <c r="B83" s="454"/>
      <c r="C83" s="131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105">
        <v>3250000</v>
      </c>
      <c r="L83" s="4">
        <f t="shared" si="4"/>
        <v>3042893</v>
      </c>
    </row>
    <row r="84" spans="1:12" x14ac:dyDescent="0.25">
      <c r="A84" s="456"/>
      <c r="B84" s="454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105">
        <v>744</v>
      </c>
      <c r="L84" s="4">
        <f t="shared" si="4"/>
        <v>2700</v>
      </c>
    </row>
    <row r="85" spans="1:12" x14ac:dyDescent="0.25">
      <c r="A85" s="456"/>
      <c r="B85" s="454"/>
      <c r="C85" s="131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105">
        <v>0</v>
      </c>
      <c r="L85" s="4">
        <f t="shared" si="4"/>
        <v>40000</v>
      </c>
    </row>
    <row r="86" spans="1:12" x14ac:dyDescent="0.25">
      <c r="A86" s="456"/>
      <c r="B86" s="454"/>
      <c r="C86" s="131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105">
        <v>0</v>
      </c>
      <c r="L86" s="4">
        <f t="shared" si="4"/>
        <v>262453</v>
      </c>
    </row>
    <row r="87" spans="1:12" ht="13.5" customHeight="1" x14ac:dyDescent="0.25">
      <c r="A87" s="456"/>
      <c r="B87" s="454"/>
      <c r="C87" s="131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105">
        <v>0</v>
      </c>
      <c r="L87" s="4">
        <f t="shared" si="4"/>
        <v>8077000</v>
      </c>
    </row>
    <row r="88" spans="1:12" ht="13.5" customHeight="1" x14ac:dyDescent="0.25">
      <c r="A88" s="456"/>
      <c r="B88" s="454"/>
      <c r="C88" s="131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105">
        <v>0</v>
      </c>
      <c r="L88" s="4">
        <f t="shared" si="4"/>
        <v>2251652</v>
      </c>
    </row>
    <row r="89" spans="1:12" x14ac:dyDescent="0.25">
      <c r="A89" s="456"/>
      <c r="B89" s="454"/>
      <c r="C89" s="131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105">
        <v>0</v>
      </c>
      <c r="L89" s="4">
        <f t="shared" si="4"/>
        <v>30539278</v>
      </c>
    </row>
    <row r="90" spans="1:12" x14ac:dyDescent="0.25">
      <c r="A90" s="457"/>
      <c r="B90" s="450"/>
      <c r="C90" s="131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105">
        <v>0</v>
      </c>
      <c r="L90" s="4">
        <f t="shared" si="4"/>
        <v>8245606</v>
      </c>
    </row>
    <row r="91" spans="1:12" ht="23.25" customHeight="1" x14ac:dyDescent="0.25">
      <c r="A91" s="458" t="s">
        <v>86</v>
      </c>
      <c r="B91" s="459"/>
      <c r="C91" s="460"/>
      <c r="D91" s="138">
        <f t="shared" ref="D91:L91" si="5">SUM(D31:D90)</f>
        <v>426209554</v>
      </c>
      <c r="E91" s="138">
        <f t="shared" si="5"/>
        <v>508833480</v>
      </c>
      <c r="F91" s="138">
        <f t="shared" si="5"/>
        <v>0</v>
      </c>
      <c r="G91" s="138">
        <f t="shared" si="5"/>
        <v>0</v>
      </c>
      <c r="H91" s="138">
        <f t="shared" si="5"/>
        <v>0</v>
      </c>
      <c r="I91" s="138">
        <f t="shared" si="5"/>
        <v>50800</v>
      </c>
      <c r="J91" s="138">
        <f t="shared" si="5"/>
        <v>508884280</v>
      </c>
      <c r="K91" s="138">
        <f t="shared" si="5"/>
        <v>262336717</v>
      </c>
      <c r="L91" s="138">
        <f t="shared" si="5"/>
        <v>246547563</v>
      </c>
    </row>
    <row r="92" spans="1:12" x14ac:dyDescent="0.25">
      <c r="F92" s="2"/>
    </row>
    <row r="93" spans="1:12" x14ac:dyDescent="0.25">
      <c r="F93" s="2"/>
    </row>
    <row r="94" spans="1:12" x14ac:dyDescent="0.25">
      <c r="F94" s="2"/>
    </row>
    <row r="95" spans="1:12" ht="15.6" x14ac:dyDescent="0.3">
      <c r="A95" s="64" t="s">
        <v>140</v>
      </c>
      <c r="F95" s="2"/>
    </row>
    <row r="96" spans="1:12" x14ac:dyDescent="0.25">
      <c r="G96" s="73">
        <v>43708</v>
      </c>
      <c r="L96" s="55"/>
    </row>
    <row r="97" spans="1:12" s="85" customFormat="1" ht="30.6" x14ac:dyDescent="0.25">
      <c r="A97" s="366" t="s">
        <v>101</v>
      </c>
      <c r="B97" s="367"/>
      <c r="C97" s="84" t="s">
        <v>44</v>
      </c>
      <c r="D97" s="86" t="s">
        <v>21</v>
      </c>
      <c r="E97" s="86" t="s">
        <v>129</v>
      </c>
      <c r="F97" s="87" t="s">
        <v>43</v>
      </c>
      <c r="G97" s="100" t="s">
        <v>126</v>
      </c>
      <c r="H97" s="100" t="s">
        <v>83</v>
      </c>
      <c r="I97" s="100" t="s">
        <v>141</v>
      </c>
      <c r="J97" s="86" t="s">
        <v>137</v>
      </c>
      <c r="K97" s="106" t="s">
        <v>135</v>
      </c>
    </row>
    <row r="98" spans="1:12" x14ac:dyDescent="0.25">
      <c r="A98" s="368"/>
      <c r="B98" s="355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5">
      <c r="A99" s="368"/>
      <c r="B99" s="355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5">
      <c r="A100" s="368"/>
      <c r="B100" s="355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5">
      <c r="A101" s="368"/>
      <c r="B101" s="355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5">
      <c r="A102" s="368"/>
      <c r="B102" s="355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5">
      <c r="A103" s="368"/>
      <c r="B103" s="355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5">
      <c r="A104" s="368"/>
      <c r="B104" s="355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5">
      <c r="A105" s="368"/>
      <c r="B105" s="355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7">
        <f t="shared" si="15"/>
        <v>28044581</v>
      </c>
    </row>
    <row r="106" spans="1:12" x14ac:dyDescent="0.25">
      <c r="A106" s="368"/>
      <c r="B106" s="355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9">
        <f t="shared" si="16"/>
        <v>28044581</v>
      </c>
      <c r="L106" s="1"/>
    </row>
    <row r="107" spans="1:12" x14ac:dyDescent="0.25">
      <c r="A107" s="368"/>
      <c r="B107" s="355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5">
      <c r="A108" s="368"/>
      <c r="B108" s="355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120">
        <f t="shared" si="18"/>
        <v>1060000</v>
      </c>
    </row>
    <row r="109" spans="1:12" x14ac:dyDescent="0.25">
      <c r="A109" s="368"/>
      <c r="B109" s="355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120">
        <f t="shared" si="19"/>
        <v>736000</v>
      </c>
    </row>
    <row r="110" spans="1:12" x14ac:dyDescent="0.25">
      <c r="A110" s="368"/>
      <c r="B110" s="355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5">
      <c r="A111" s="368"/>
      <c r="B111" s="355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5">
      <c r="A112" s="368"/>
      <c r="B112" s="355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5">
      <c r="A113" s="368"/>
      <c r="B113" s="355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7">
        <f t="shared" si="23"/>
        <v>0</v>
      </c>
    </row>
    <row r="114" spans="1:12" x14ac:dyDescent="0.25">
      <c r="A114" s="368"/>
      <c r="B114" s="355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7">
        <f t="shared" si="24"/>
        <v>0</v>
      </c>
    </row>
    <row r="115" spans="1:12" x14ac:dyDescent="0.25">
      <c r="A115" s="368"/>
      <c r="B115" s="355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5">
      <c r="A116" s="368"/>
      <c r="B116" s="355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5">
      <c r="A117" s="368"/>
      <c r="B117" s="355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5">
      <c r="A118" s="368"/>
      <c r="B118" s="355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7">
        <f t="shared" si="28"/>
        <v>0</v>
      </c>
    </row>
    <row r="119" spans="1:12" x14ac:dyDescent="0.25">
      <c r="A119" s="368"/>
      <c r="B119" s="355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8">
        <f t="shared" si="29"/>
        <v>73260</v>
      </c>
    </row>
    <row r="120" spans="1:12" x14ac:dyDescent="0.25">
      <c r="A120" s="368"/>
      <c r="B120" s="355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5">
      <c r="A121" s="368"/>
      <c r="B121" s="355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7">
        <f t="shared" si="31"/>
        <v>83000</v>
      </c>
    </row>
    <row r="122" spans="1:12" x14ac:dyDescent="0.25">
      <c r="A122" s="368"/>
      <c r="B122" s="355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5">
      <c r="A123" s="368"/>
      <c r="B123" s="355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5">
      <c r="A124" s="368"/>
      <c r="B124" s="355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7">
        <f t="shared" si="34"/>
        <v>0</v>
      </c>
    </row>
    <row r="125" spans="1:12" x14ac:dyDescent="0.25">
      <c r="A125" s="368"/>
      <c r="B125" s="355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35">
        <f t="shared" si="35"/>
        <v>8668362</v>
      </c>
    </row>
    <row r="126" spans="1:12" x14ac:dyDescent="0.25">
      <c r="A126" s="368"/>
      <c r="B126" s="355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7">
        <f t="shared" si="36"/>
        <v>9534387</v>
      </c>
    </row>
    <row r="127" spans="1:12" x14ac:dyDescent="0.25">
      <c r="A127" s="368"/>
      <c r="B127" s="355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9">
        <f t="shared" si="37"/>
        <v>18202749</v>
      </c>
      <c r="L127" s="1"/>
    </row>
    <row r="128" spans="1:12" x14ac:dyDescent="0.25">
      <c r="A128" s="368"/>
      <c r="B128" s="355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5">
      <c r="A129" s="368"/>
      <c r="B129" s="355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8">
        <f t="shared" si="39"/>
        <v>1818096</v>
      </c>
    </row>
    <row r="130" spans="1:12" x14ac:dyDescent="0.25">
      <c r="A130" s="368"/>
      <c r="B130" s="355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5">
      <c r="A131" s="368"/>
      <c r="B131" s="355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5">
      <c r="A132" s="368"/>
      <c r="B132" s="355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5">
      <c r="A133" s="368"/>
      <c r="B133" s="355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5">
      <c r="A134" s="368"/>
      <c r="B134" s="355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5">
      <c r="A135" s="368"/>
      <c r="B135" s="355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5">
      <c r="A136" s="368"/>
      <c r="B136" s="355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10">
        <f t="shared" si="44"/>
        <v>3967790</v>
      </c>
      <c r="L136" s="1"/>
    </row>
    <row r="137" spans="1:12" x14ac:dyDescent="0.25">
      <c r="A137" s="368"/>
      <c r="B137" s="355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11">
        <f t="shared" si="45"/>
        <v>215480447</v>
      </c>
      <c r="L137" s="1"/>
    </row>
    <row r="138" spans="1:12" x14ac:dyDescent="0.25">
      <c r="A138" s="369"/>
      <c r="B138" s="370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5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12"/>
      <c r="L139" s="1"/>
    </row>
    <row r="140" spans="1:12" x14ac:dyDescent="0.25">
      <c r="C140" s="5"/>
      <c r="D140" s="5"/>
      <c r="F140" s="2"/>
    </row>
    <row r="141" spans="1:12" x14ac:dyDescent="0.25">
      <c r="C141" s="5"/>
      <c r="D141" s="5"/>
      <c r="F141" s="2"/>
    </row>
  </sheetData>
  <mergeCells count="41"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31:A41"/>
    <mergeCell ref="B39:B41"/>
    <mergeCell ref="A46:A47"/>
    <mergeCell ref="B46:B47"/>
    <mergeCell ref="A42:A43"/>
    <mergeCell ref="B42:B43"/>
    <mergeCell ref="B31:B38"/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0" customWidth="1"/>
    <col min="2" max="2" width="7.6640625" style="96" customWidth="1"/>
    <col min="3" max="3" width="8" customWidth="1"/>
    <col min="4" max="5" width="14.5546875" customWidth="1"/>
    <col min="6" max="6" width="14.88671875" customWidth="1"/>
    <col min="7" max="10" width="11.109375" customWidth="1"/>
    <col min="11" max="11" width="14.44140625" customWidth="1"/>
    <col min="12" max="12" width="14.44140625" style="101" customWidth="1"/>
    <col min="13" max="13" width="18" customWidth="1"/>
  </cols>
  <sheetData>
    <row r="1" spans="1:13" x14ac:dyDescent="0.25">
      <c r="A1" s="468" t="s">
        <v>82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</row>
    <row r="2" spans="1:13" x14ac:dyDescent="0.25">
      <c r="F2" s="2"/>
    </row>
    <row r="3" spans="1:13" x14ac:dyDescent="0.25">
      <c r="E3" s="5"/>
      <c r="F3" s="3"/>
      <c r="L3" s="102"/>
    </row>
    <row r="4" spans="1:13" x14ac:dyDescent="0.25">
      <c r="A4" s="470" t="s">
        <v>19</v>
      </c>
      <c r="B4" s="472" t="s">
        <v>0</v>
      </c>
      <c r="C4" s="470" t="s">
        <v>44</v>
      </c>
      <c r="D4" s="470" t="s">
        <v>21</v>
      </c>
      <c r="E4" s="474" t="s">
        <v>112</v>
      </c>
      <c r="F4" s="476" t="s">
        <v>143</v>
      </c>
      <c r="G4" s="477"/>
      <c r="H4" s="477"/>
      <c r="I4" s="477"/>
      <c r="J4" s="478"/>
      <c r="K4" s="474" t="s">
        <v>142</v>
      </c>
      <c r="L4" s="479" t="s">
        <v>135</v>
      </c>
      <c r="M4" s="480" t="s">
        <v>84</v>
      </c>
    </row>
    <row r="5" spans="1:13" ht="46.5" customHeight="1" x14ac:dyDescent="0.25">
      <c r="A5" s="471"/>
      <c r="B5" s="473"/>
      <c r="C5" s="471"/>
      <c r="D5" s="471"/>
      <c r="E5" s="475"/>
      <c r="F5" s="136" t="s">
        <v>43</v>
      </c>
      <c r="G5" s="137" t="s">
        <v>126</v>
      </c>
      <c r="H5" s="137" t="s">
        <v>163</v>
      </c>
      <c r="I5" s="137" t="s">
        <v>144</v>
      </c>
      <c r="J5" s="137" t="s">
        <v>141</v>
      </c>
      <c r="K5" s="475"/>
      <c r="L5" s="479"/>
      <c r="M5" s="480"/>
    </row>
    <row r="6" spans="1:13" x14ac:dyDescent="0.25">
      <c r="A6" s="461" t="s">
        <v>38</v>
      </c>
      <c r="B6" s="357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103">
        <v>40000</v>
      </c>
      <c r="M6" s="4">
        <f>K6-L6</f>
        <v>0</v>
      </c>
    </row>
    <row r="7" spans="1:13" x14ac:dyDescent="0.25">
      <c r="A7" s="461"/>
      <c r="B7" s="357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103">
        <v>10800</v>
      </c>
      <c r="M7" s="4">
        <f t="shared" ref="M7:M29" si="1">K7-L7</f>
        <v>0</v>
      </c>
    </row>
    <row r="8" spans="1:13" x14ac:dyDescent="0.25">
      <c r="A8" s="461"/>
      <c r="B8" s="357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103">
        <v>1181</v>
      </c>
      <c r="M8" s="4">
        <f t="shared" si="1"/>
        <v>319</v>
      </c>
    </row>
    <row r="9" spans="1:13" x14ac:dyDescent="0.25">
      <c r="A9" s="461"/>
      <c r="B9" s="358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32">
        <v>2468000</v>
      </c>
      <c r="M9" s="4">
        <f t="shared" si="1"/>
        <v>0</v>
      </c>
    </row>
    <row r="10" spans="1:13" x14ac:dyDescent="0.25">
      <c r="A10" s="461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103">
        <v>10810958</v>
      </c>
      <c r="M10" s="4">
        <f t="shared" si="1"/>
        <v>0</v>
      </c>
    </row>
    <row r="11" spans="1:13" x14ac:dyDescent="0.25">
      <c r="A11" s="462" t="s">
        <v>50</v>
      </c>
      <c r="B11" s="320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103">
        <v>3638366</v>
      </c>
      <c r="M11" s="4">
        <f t="shared" si="1"/>
        <v>3366897</v>
      </c>
    </row>
    <row r="12" spans="1:13" x14ac:dyDescent="0.25">
      <c r="A12" s="463"/>
      <c r="B12" s="321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103">
        <v>3975367</v>
      </c>
      <c r="M12" s="4">
        <f t="shared" si="1"/>
        <v>524633</v>
      </c>
    </row>
    <row r="13" spans="1:13" x14ac:dyDescent="0.25">
      <c r="A13" s="146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103">
        <v>10044808</v>
      </c>
      <c r="M13" s="4">
        <f t="shared" si="1"/>
        <v>9701692</v>
      </c>
    </row>
    <row r="14" spans="1:13" x14ac:dyDescent="0.25">
      <c r="A14" s="14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103">
        <v>8235221</v>
      </c>
      <c r="M14" s="4">
        <f>K14-L14</f>
        <v>8023729</v>
      </c>
    </row>
    <row r="15" spans="1:13" x14ac:dyDescent="0.25">
      <c r="A15" s="462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103"/>
      <c r="M15" s="4">
        <f t="shared" si="1"/>
        <v>0</v>
      </c>
    </row>
    <row r="16" spans="1:13" x14ac:dyDescent="0.25">
      <c r="A16" s="464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103"/>
      <c r="M16" s="4">
        <f t="shared" si="1"/>
        <v>0</v>
      </c>
    </row>
    <row r="17" spans="1:13" x14ac:dyDescent="0.25">
      <c r="A17" s="464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103">
        <v>199713</v>
      </c>
      <c r="M17" s="4">
        <f t="shared" si="1"/>
        <v>0</v>
      </c>
    </row>
    <row r="18" spans="1:13" x14ac:dyDescent="0.25">
      <c r="A18" s="464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103"/>
      <c r="M18" s="4">
        <f t="shared" si="1"/>
        <v>0</v>
      </c>
    </row>
    <row r="19" spans="1:13" x14ac:dyDescent="0.25">
      <c r="A19" s="464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103"/>
      <c r="M19" s="4">
        <f t="shared" si="1"/>
        <v>0</v>
      </c>
    </row>
    <row r="20" spans="1:13" x14ac:dyDescent="0.25">
      <c r="A20" s="465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103">
        <v>2622748</v>
      </c>
      <c r="M20" s="4">
        <f t="shared" si="1"/>
        <v>34592064</v>
      </c>
    </row>
    <row r="21" spans="1:13" x14ac:dyDescent="0.25">
      <c r="A21" s="466"/>
      <c r="B21" s="361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103">
        <v>654581</v>
      </c>
      <c r="M21" s="4">
        <f t="shared" si="1"/>
        <v>0</v>
      </c>
    </row>
    <row r="22" spans="1:13" x14ac:dyDescent="0.25">
      <c r="A22" s="466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103">
        <v>17033910</v>
      </c>
      <c r="M22" s="4">
        <f t="shared" si="1"/>
        <v>0</v>
      </c>
    </row>
    <row r="23" spans="1:13" x14ac:dyDescent="0.25">
      <c r="A23" s="466"/>
      <c r="B23" s="320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103">
        <v>300</v>
      </c>
      <c r="M23" s="120">
        <f t="shared" si="1"/>
        <v>0</v>
      </c>
    </row>
    <row r="24" spans="1:13" x14ac:dyDescent="0.25">
      <c r="A24" s="467"/>
      <c r="B24" s="321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103">
        <v>0</v>
      </c>
      <c r="M24" s="4">
        <f t="shared" si="1"/>
        <v>500</v>
      </c>
    </row>
    <row r="25" spans="1:13" ht="21" customHeight="1" x14ac:dyDescent="0.25">
      <c r="A25" s="462" t="s">
        <v>132</v>
      </c>
      <c r="B25" s="449" t="s">
        <v>4</v>
      </c>
      <c r="C25" s="126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103">
        <v>13839752</v>
      </c>
      <c r="M25" s="4">
        <f t="shared" si="1"/>
        <v>0</v>
      </c>
    </row>
    <row r="26" spans="1:13" ht="21" customHeight="1" x14ac:dyDescent="0.25">
      <c r="A26" s="463"/>
      <c r="B26" s="450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103">
        <v>49375989</v>
      </c>
      <c r="M26" s="4">
        <f t="shared" si="1"/>
        <v>0</v>
      </c>
    </row>
    <row r="27" spans="1:13" x14ac:dyDescent="0.25">
      <c r="A27" s="142" t="s">
        <v>29</v>
      </c>
      <c r="B27" s="97" t="s">
        <v>4</v>
      </c>
      <c r="C27" s="41" t="s">
        <v>25</v>
      </c>
      <c r="D27" s="51">
        <v>260269918</v>
      </c>
      <c r="E27" s="7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103">
        <v>181920749</v>
      </c>
      <c r="M27" s="4">
        <f t="shared" si="1"/>
        <v>107614557</v>
      </c>
    </row>
    <row r="28" spans="1:13" x14ac:dyDescent="0.25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103">
        <v>1392626</v>
      </c>
      <c r="M28" s="4">
        <f t="shared" si="1"/>
        <v>1803932</v>
      </c>
    </row>
    <row r="29" spans="1:13" x14ac:dyDescent="0.25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103">
        <v>29700325</v>
      </c>
      <c r="M29" s="4">
        <f t="shared" si="1"/>
        <v>17802347</v>
      </c>
    </row>
    <row r="30" spans="1:13" ht="34.5" customHeight="1" x14ac:dyDescent="0.25">
      <c r="A30" s="458" t="s">
        <v>85</v>
      </c>
      <c r="B30" s="459"/>
      <c r="C30" s="460"/>
      <c r="D30" s="138">
        <f t="shared" ref="D30:M30" si="2">SUM(D6:D29)</f>
        <v>426209554</v>
      </c>
      <c r="E30" s="138">
        <f t="shared" si="2"/>
        <v>445617739</v>
      </c>
      <c r="F30" s="138">
        <f t="shared" si="2"/>
        <v>0</v>
      </c>
      <c r="G30" s="138">
        <f t="shared" si="2"/>
        <v>63215741</v>
      </c>
      <c r="H30" s="138">
        <f t="shared" si="2"/>
        <v>-1740637</v>
      </c>
      <c r="I30" s="138">
        <f t="shared" si="2"/>
        <v>12252421</v>
      </c>
      <c r="J30" s="138">
        <f t="shared" si="2"/>
        <v>50800</v>
      </c>
      <c r="K30" s="139">
        <f t="shared" si="2"/>
        <v>519396064</v>
      </c>
      <c r="L30" s="139">
        <f t="shared" si="2"/>
        <v>335965394</v>
      </c>
      <c r="M30" s="138">
        <f t="shared" si="2"/>
        <v>183430670</v>
      </c>
    </row>
    <row r="31" spans="1:13" x14ac:dyDescent="0.25">
      <c r="A31" s="318" t="s">
        <v>18</v>
      </c>
      <c r="B31" s="363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105"/>
      <c r="M31" s="4">
        <f t="shared" ref="M31:M90" si="4">K31-L31</f>
        <v>24000</v>
      </c>
    </row>
    <row r="32" spans="1:13" x14ac:dyDescent="0.25">
      <c r="A32" s="346"/>
      <c r="B32" s="364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105"/>
      <c r="M32" s="4">
        <f t="shared" si="4"/>
        <v>1870</v>
      </c>
    </row>
    <row r="33" spans="1:13" x14ac:dyDescent="0.25">
      <c r="A33" s="346"/>
      <c r="B33" s="364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105">
        <v>50000</v>
      </c>
      <c r="M33" s="4">
        <f t="shared" si="4"/>
        <v>0</v>
      </c>
    </row>
    <row r="34" spans="1:13" x14ac:dyDescent="0.25">
      <c r="A34" s="346"/>
      <c r="B34" s="364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105">
        <v>5381112</v>
      </c>
      <c r="M34" s="4">
        <f t="shared" si="4"/>
        <v>12071846</v>
      </c>
    </row>
    <row r="35" spans="1:13" x14ac:dyDescent="0.25">
      <c r="A35" s="346"/>
      <c r="B35" s="364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105">
        <v>73260</v>
      </c>
      <c r="M35" s="4">
        <f t="shared" si="4"/>
        <v>0</v>
      </c>
    </row>
    <row r="36" spans="1:13" x14ac:dyDescent="0.25">
      <c r="A36" s="346"/>
      <c r="B36" s="364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105">
        <v>78990</v>
      </c>
      <c r="M36" s="4">
        <f t="shared" si="4"/>
        <v>15660</v>
      </c>
    </row>
    <row r="37" spans="1:13" x14ac:dyDescent="0.25">
      <c r="A37" s="346"/>
      <c r="B37" s="364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105">
        <v>83000</v>
      </c>
      <c r="M37" s="4">
        <f t="shared" si="4"/>
        <v>0</v>
      </c>
    </row>
    <row r="38" spans="1:13" x14ac:dyDescent="0.25">
      <c r="A38" s="346"/>
      <c r="B38" s="365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105">
        <v>40000</v>
      </c>
      <c r="M38" s="4">
        <f t="shared" si="4"/>
        <v>0</v>
      </c>
    </row>
    <row r="39" spans="1:13" x14ac:dyDescent="0.25">
      <c r="A39" s="346"/>
      <c r="B39" s="320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33">
        <v>3520</v>
      </c>
      <c r="M39" s="120">
        <f t="shared" si="4"/>
        <v>0</v>
      </c>
    </row>
    <row r="40" spans="1:13" x14ac:dyDescent="0.25">
      <c r="A40" s="346"/>
      <c r="B40" s="362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105">
        <v>0</v>
      </c>
      <c r="M40" s="4">
        <f t="shared" si="4"/>
        <v>0</v>
      </c>
    </row>
    <row r="41" spans="1:13" x14ac:dyDescent="0.25">
      <c r="A41" s="346"/>
      <c r="B41" s="362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105">
        <v>215480447</v>
      </c>
      <c r="M41" s="4">
        <f t="shared" si="4"/>
        <v>127222089</v>
      </c>
    </row>
    <row r="42" spans="1:13" x14ac:dyDescent="0.25">
      <c r="A42" s="318" t="s">
        <v>24</v>
      </c>
      <c r="B42" s="320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105">
        <v>3579633</v>
      </c>
      <c r="M42" s="4">
        <f t="shared" si="4"/>
        <v>3425630</v>
      </c>
    </row>
    <row r="43" spans="1:13" x14ac:dyDescent="0.25">
      <c r="A43" s="319"/>
      <c r="B43" s="321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105">
        <v>3967790</v>
      </c>
      <c r="M43" s="4">
        <f t="shared" si="4"/>
        <v>532210</v>
      </c>
    </row>
    <row r="44" spans="1:13" x14ac:dyDescent="0.25">
      <c r="A44" s="318" t="s">
        <v>30</v>
      </c>
      <c r="B44" s="320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105">
        <v>5085209</v>
      </c>
      <c r="M44" s="4">
        <f t="shared" si="4"/>
        <v>7651291</v>
      </c>
    </row>
    <row r="45" spans="1:13" x14ac:dyDescent="0.25">
      <c r="A45" s="319"/>
      <c r="B45" s="321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105">
        <v>50000</v>
      </c>
      <c r="M45" s="4">
        <f t="shared" si="4"/>
        <v>0</v>
      </c>
    </row>
    <row r="46" spans="1:13" x14ac:dyDescent="0.25">
      <c r="A46" s="318" t="s">
        <v>138</v>
      </c>
      <c r="B46" s="347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105">
        <v>0</v>
      </c>
      <c r="M46" s="4">
        <f>K46-L46</f>
        <v>0</v>
      </c>
    </row>
    <row r="47" spans="1:13" x14ac:dyDescent="0.25">
      <c r="A47" s="337"/>
      <c r="B47" s="348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105">
        <v>9484387</v>
      </c>
      <c r="M47" s="4">
        <f>K47-L47</f>
        <v>6774563</v>
      </c>
    </row>
    <row r="48" spans="1:13" x14ac:dyDescent="0.25">
      <c r="A48" s="318" t="s">
        <v>48</v>
      </c>
      <c r="B48" s="347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105">
        <v>0</v>
      </c>
      <c r="M48" s="4">
        <f t="shared" si="4"/>
        <v>0</v>
      </c>
    </row>
    <row r="49" spans="1:13" x14ac:dyDescent="0.25">
      <c r="A49" s="346"/>
      <c r="B49" s="348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105">
        <v>0</v>
      </c>
      <c r="M49" s="4">
        <f t="shared" si="4"/>
        <v>0</v>
      </c>
    </row>
    <row r="50" spans="1:13" x14ac:dyDescent="0.25">
      <c r="A50" s="346"/>
      <c r="B50" s="348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105">
        <v>0</v>
      </c>
      <c r="M50" s="4">
        <f t="shared" si="4"/>
        <v>0</v>
      </c>
    </row>
    <row r="51" spans="1:13" x14ac:dyDescent="0.25">
      <c r="A51" s="346"/>
      <c r="B51" s="348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105">
        <v>500</v>
      </c>
      <c r="M51" s="4">
        <f t="shared" si="4"/>
        <v>99213</v>
      </c>
    </row>
    <row r="52" spans="1:13" x14ac:dyDescent="0.25">
      <c r="A52" s="346"/>
      <c r="B52" s="348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105">
        <v>0</v>
      </c>
      <c r="M52" s="4">
        <f t="shared" si="4"/>
        <v>0</v>
      </c>
    </row>
    <row r="53" spans="1:13" x14ac:dyDescent="0.25">
      <c r="A53" s="346"/>
      <c r="B53" s="348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105">
        <v>100000</v>
      </c>
      <c r="M53" s="4">
        <f t="shared" si="4"/>
        <v>0</v>
      </c>
    </row>
    <row r="54" spans="1:13" x14ac:dyDescent="0.25">
      <c r="A54" s="346"/>
      <c r="B54" s="348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105">
        <v>0</v>
      </c>
      <c r="M54" s="4">
        <f t="shared" si="4"/>
        <v>0</v>
      </c>
    </row>
    <row r="55" spans="1:13" x14ac:dyDescent="0.25">
      <c r="A55" s="346"/>
      <c r="B55" s="348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105">
        <v>0</v>
      </c>
      <c r="M55" s="4">
        <f t="shared" si="4"/>
        <v>0</v>
      </c>
    </row>
    <row r="56" spans="1:13" x14ac:dyDescent="0.25">
      <c r="A56" s="346"/>
      <c r="B56" s="348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105">
        <v>0</v>
      </c>
      <c r="M56" s="4">
        <f t="shared" si="4"/>
        <v>0</v>
      </c>
    </row>
    <row r="57" spans="1:13" x14ac:dyDescent="0.25">
      <c r="A57" s="346"/>
      <c r="B57" s="348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105">
        <v>0</v>
      </c>
      <c r="M57" s="4">
        <f t="shared" si="4"/>
        <v>0</v>
      </c>
    </row>
    <row r="58" spans="1:13" x14ac:dyDescent="0.25">
      <c r="A58" s="346"/>
      <c r="B58" s="348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105">
        <v>0</v>
      </c>
      <c r="M58" s="4">
        <f t="shared" si="4"/>
        <v>0</v>
      </c>
    </row>
    <row r="59" spans="1:13" x14ac:dyDescent="0.25">
      <c r="A59" s="346"/>
      <c r="B59" s="348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105">
        <v>0</v>
      </c>
      <c r="M59" s="4">
        <f t="shared" si="4"/>
        <v>0</v>
      </c>
    </row>
    <row r="60" spans="1:13" x14ac:dyDescent="0.25">
      <c r="A60" s="318" t="s">
        <v>49</v>
      </c>
      <c r="B60" s="14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105">
        <v>8</v>
      </c>
      <c r="M60" s="4">
        <f t="shared" si="4"/>
        <v>0</v>
      </c>
    </row>
    <row r="61" spans="1:13" ht="12.75" customHeight="1" x14ac:dyDescent="0.25">
      <c r="A61" s="346"/>
      <c r="B61" s="371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105">
        <v>560000</v>
      </c>
      <c r="M61" s="4">
        <f t="shared" si="4"/>
        <v>410000</v>
      </c>
    </row>
    <row r="62" spans="1:13" x14ac:dyDescent="0.25">
      <c r="A62" s="346"/>
      <c r="B62" s="371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105">
        <v>736000</v>
      </c>
      <c r="M62" s="4">
        <f t="shared" si="4"/>
        <v>10055000</v>
      </c>
    </row>
    <row r="63" spans="1:13" x14ac:dyDescent="0.25">
      <c r="A63" s="346"/>
      <c r="B63" s="371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105">
        <v>107800</v>
      </c>
      <c r="M63" s="4">
        <f t="shared" si="4"/>
        <v>3004482</v>
      </c>
    </row>
    <row r="64" spans="1:13" x14ac:dyDescent="0.25">
      <c r="A64" s="346"/>
      <c r="B64" s="371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105">
        <v>0</v>
      </c>
      <c r="M64" s="4">
        <f t="shared" si="4"/>
        <v>230000</v>
      </c>
    </row>
    <row r="65" spans="1:13" x14ac:dyDescent="0.25">
      <c r="A65" s="346"/>
      <c r="B65" s="371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105">
        <v>0</v>
      </c>
      <c r="M65" s="4">
        <f t="shared" si="4"/>
        <v>72000</v>
      </c>
    </row>
    <row r="66" spans="1:13" x14ac:dyDescent="0.25">
      <c r="A66" s="346"/>
      <c r="B66" s="371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105">
        <v>0</v>
      </c>
      <c r="M66" s="4">
        <f t="shared" si="4"/>
        <v>230000</v>
      </c>
    </row>
    <row r="67" spans="1:13" x14ac:dyDescent="0.25">
      <c r="A67" s="346"/>
      <c r="B67" s="371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105">
        <v>750000</v>
      </c>
      <c r="M67" s="4">
        <f t="shared" si="4"/>
        <v>7259100</v>
      </c>
    </row>
    <row r="68" spans="1:13" x14ac:dyDescent="0.25">
      <c r="A68" s="346"/>
      <c r="B68" s="371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105">
        <v>2436000</v>
      </c>
      <c r="M68" s="4">
        <f t="shared" si="4"/>
        <v>11563992</v>
      </c>
    </row>
    <row r="69" spans="1:13" x14ac:dyDescent="0.25">
      <c r="A69" s="346"/>
      <c r="B69" s="371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105">
        <v>0</v>
      </c>
      <c r="M69" s="4">
        <f t="shared" si="4"/>
        <v>292100</v>
      </c>
    </row>
    <row r="70" spans="1:13" x14ac:dyDescent="0.25">
      <c r="A70" s="346"/>
      <c r="B70" s="371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105">
        <v>657720</v>
      </c>
      <c r="M70" s="4">
        <f t="shared" si="4"/>
        <v>4470201</v>
      </c>
    </row>
    <row r="71" spans="1:13" x14ac:dyDescent="0.25">
      <c r="A71" s="346"/>
      <c r="B71" s="371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105">
        <v>1900</v>
      </c>
      <c r="M71" s="4">
        <f t="shared" si="4"/>
        <v>227592</v>
      </c>
    </row>
    <row r="72" spans="1:13" x14ac:dyDescent="0.25">
      <c r="A72" s="346"/>
      <c r="B72" s="371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105">
        <v>0</v>
      </c>
      <c r="M72" s="4">
        <f t="shared" si="4"/>
        <v>0</v>
      </c>
    </row>
    <row r="73" spans="1:13" x14ac:dyDescent="0.25">
      <c r="A73" s="346"/>
      <c r="B73" s="371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105">
        <v>704400</v>
      </c>
      <c r="M73" s="4">
        <f t="shared" si="4"/>
        <v>0</v>
      </c>
    </row>
    <row r="74" spans="1:13" x14ac:dyDescent="0.25">
      <c r="A74" s="346"/>
      <c r="B74" s="371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105">
        <v>1818096</v>
      </c>
      <c r="M74" s="4">
        <f t="shared" si="4"/>
        <v>0</v>
      </c>
    </row>
    <row r="75" spans="1:13" x14ac:dyDescent="0.25">
      <c r="A75" s="346"/>
      <c r="B75" s="371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105">
        <v>2568661</v>
      </c>
      <c r="M75" s="4">
        <f t="shared" si="4"/>
        <v>109899</v>
      </c>
    </row>
    <row r="76" spans="1:13" x14ac:dyDescent="0.25">
      <c r="A76" s="346"/>
      <c r="B76" s="371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105">
        <v>1374613</v>
      </c>
      <c r="M76" s="4">
        <f t="shared" si="4"/>
        <v>29672</v>
      </c>
    </row>
    <row r="77" spans="1:13" x14ac:dyDescent="0.25">
      <c r="A77" s="346"/>
      <c r="B77" s="371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105">
        <v>2828729</v>
      </c>
      <c r="M77" s="4">
        <f t="shared" si="4"/>
        <v>1293214</v>
      </c>
    </row>
    <row r="78" spans="1:13" x14ac:dyDescent="0.25">
      <c r="A78" s="319"/>
      <c r="B78" s="371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105">
        <v>493942</v>
      </c>
      <c r="M78" s="4">
        <f t="shared" si="4"/>
        <v>618982</v>
      </c>
    </row>
    <row r="79" spans="1:13" ht="16.5" customHeight="1" x14ac:dyDescent="0.25">
      <c r="A79" s="455" t="s">
        <v>127</v>
      </c>
      <c r="B79" s="449" t="s">
        <v>128</v>
      </c>
      <c r="C79" s="131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105">
        <v>500000</v>
      </c>
      <c r="M79" s="4">
        <f t="shared" si="4"/>
        <v>4774140</v>
      </c>
    </row>
    <row r="80" spans="1:13" x14ac:dyDescent="0.25">
      <c r="A80" s="456"/>
      <c r="B80" s="454"/>
      <c r="C80" s="131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105">
        <v>87500</v>
      </c>
      <c r="M80" s="4">
        <f t="shared" si="4"/>
        <v>891019</v>
      </c>
    </row>
    <row r="81" spans="1:13" x14ac:dyDescent="0.25">
      <c r="A81" s="456"/>
      <c r="B81" s="454"/>
      <c r="C81" s="131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105">
        <v>2756</v>
      </c>
      <c r="M81" s="4">
        <f t="shared" si="4"/>
        <v>0</v>
      </c>
    </row>
    <row r="82" spans="1:13" x14ac:dyDescent="0.25">
      <c r="A82" s="456"/>
      <c r="B82" s="454"/>
      <c r="C82" s="131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105">
        <v>0</v>
      </c>
      <c r="M82" s="4">
        <f t="shared" si="4"/>
        <v>1248000</v>
      </c>
    </row>
    <row r="83" spans="1:13" x14ac:dyDescent="0.25">
      <c r="A83" s="456"/>
      <c r="B83" s="454"/>
      <c r="C83" s="131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105">
        <v>3250000</v>
      </c>
      <c r="M83" s="4">
        <f t="shared" si="4"/>
        <v>3042893</v>
      </c>
    </row>
    <row r="84" spans="1:13" x14ac:dyDescent="0.25">
      <c r="A84" s="456"/>
      <c r="B84" s="454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105">
        <v>744</v>
      </c>
      <c r="M84" s="4">
        <f t="shared" si="4"/>
        <v>2700</v>
      </c>
    </row>
    <row r="85" spans="1:13" x14ac:dyDescent="0.25">
      <c r="A85" s="456"/>
      <c r="B85" s="454"/>
      <c r="C85" s="131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105">
        <v>0</v>
      </c>
      <c r="M85" s="4">
        <f t="shared" si="4"/>
        <v>40000</v>
      </c>
    </row>
    <row r="86" spans="1:13" x14ac:dyDescent="0.25">
      <c r="A86" s="456"/>
      <c r="B86" s="454"/>
      <c r="C86" s="131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105">
        <v>0</v>
      </c>
      <c r="M86" s="4">
        <f t="shared" si="4"/>
        <v>262453</v>
      </c>
    </row>
    <row r="87" spans="1:13" ht="13.5" customHeight="1" x14ac:dyDescent="0.25">
      <c r="A87" s="456"/>
      <c r="B87" s="454"/>
      <c r="C87" s="131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105">
        <v>0</v>
      </c>
      <c r="M87" s="4">
        <f t="shared" si="4"/>
        <v>8077000</v>
      </c>
    </row>
    <row r="88" spans="1:13" ht="13.5" customHeight="1" x14ac:dyDescent="0.25">
      <c r="A88" s="456"/>
      <c r="B88" s="454"/>
      <c r="C88" s="131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105">
        <v>0</v>
      </c>
      <c r="M88" s="4">
        <f t="shared" si="4"/>
        <v>2251652</v>
      </c>
    </row>
    <row r="89" spans="1:13" x14ac:dyDescent="0.25">
      <c r="A89" s="456"/>
      <c r="B89" s="454"/>
      <c r="C89" s="131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105">
        <v>0</v>
      </c>
      <c r="M89" s="4">
        <f t="shared" si="4"/>
        <v>30539278</v>
      </c>
    </row>
    <row r="90" spans="1:13" x14ac:dyDescent="0.25">
      <c r="A90" s="457"/>
      <c r="B90" s="450"/>
      <c r="C90" s="131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105">
        <v>0</v>
      </c>
      <c r="M90" s="4">
        <f t="shared" si="4"/>
        <v>8245606</v>
      </c>
    </row>
    <row r="91" spans="1:13" ht="23.25" customHeight="1" x14ac:dyDescent="0.25">
      <c r="A91" s="458" t="s">
        <v>86</v>
      </c>
      <c r="B91" s="459"/>
      <c r="C91" s="460"/>
      <c r="D91" s="138">
        <f t="shared" ref="D91:M91" si="5">SUM(D31:D90)</f>
        <v>426209554</v>
      </c>
      <c r="E91" s="138">
        <f t="shared" si="5"/>
        <v>445617739</v>
      </c>
      <c r="F91" s="138">
        <f t="shared" si="5"/>
        <v>0</v>
      </c>
      <c r="G91" s="138">
        <f t="shared" si="5"/>
        <v>63215741</v>
      </c>
      <c r="H91" s="138">
        <f t="shared" si="5"/>
        <v>-1740637</v>
      </c>
      <c r="I91" s="138">
        <f t="shared" si="5"/>
        <v>12252421</v>
      </c>
      <c r="J91" s="138">
        <f t="shared" si="5"/>
        <v>50800</v>
      </c>
      <c r="K91" s="138">
        <f t="shared" si="5"/>
        <v>519396064</v>
      </c>
      <c r="L91" s="138">
        <f t="shared" si="5"/>
        <v>262336717</v>
      </c>
      <c r="M91" s="138">
        <f t="shared" si="5"/>
        <v>257059347</v>
      </c>
    </row>
    <row r="92" spans="1:13" x14ac:dyDescent="0.25">
      <c r="F92" s="2"/>
    </row>
    <row r="93" spans="1:13" x14ac:dyDescent="0.25">
      <c r="F93" s="2"/>
    </row>
    <row r="94" spans="1:13" x14ac:dyDescent="0.25">
      <c r="F94" s="2"/>
    </row>
    <row r="95" spans="1:13" ht="15.6" x14ac:dyDescent="0.3">
      <c r="A95" s="64" t="s">
        <v>140</v>
      </c>
      <c r="F95" s="2"/>
    </row>
    <row r="96" spans="1:13" x14ac:dyDescent="0.25">
      <c r="G96" s="73"/>
      <c r="H96" s="73"/>
      <c r="M96" s="55"/>
    </row>
    <row r="97" spans="1:13" s="85" customFormat="1" ht="48.75" customHeight="1" x14ac:dyDescent="0.25">
      <c r="A97" s="366" t="s">
        <v>101</v>
      </c>
      <c r="B97" s="367"/>
      <c r="C97" s="84" t="s">
        <v>44</v>
      </c>
      <c r="D97" s="86" t="s">
        <v>21</v>
      </c>
      <c r="E97" s="86" t="s">
        <v>112</v>
      </c>
      <c r="F97" s="87" t="s">
        <v>43</v>
      </c>
      <c r="G97" s="100" t="s">
        <v>126</v>
      </c>
      <c r="H97" s="100" t="s">
        <v>163</v>
      </c>
      <c r="I97" s="100" t="s">
        <v>144</v>
      </c>
      <c r="J97" s="100" t="s">
        <v>141</v>
      </c>
      <c r="K97" s="86" t="s">
        <v>142</v>
      </c>
      <c r="L97" s="106" t="s">
        <v>135</v>
      </c>
    </row>
    <row r="98" spans="1:13" x14ac:dyDescent="0.25">
      <c r="A98" s="368"/>
      <c r="B98" s="355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5">
      <c r="A99" s="368"/>
      <c r="B99" s="355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5">
      <c r="A100" s="368"/>
      <c r="B100" s="355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5">
      <c r="A101" s="368"/>
      <c r="B101" s="355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5">
      <c r="A102" s="368"/>
      <c r="B102" s="355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5">
      <c r="A103" s="368"/>
      <c r="B103" s="355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5">
      <c r="A104" s="368"/>
      <c r="B104" s="355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5">
      <c r="A105" s="368"/>
      <c r="B105" s="355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7">
        <f t="shared" si="19"/>
        <v>28044581</v>
      </c>
    </row>
    <row r="106" spans="1:13" x14ac:dyDescent="0.25">
      <c r="A106" s="368"/>
      <c r="B106" s="355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9">
        <f t="shared" si="21"/>
        <v>28044581</v>
      </c>
      <c r="M106" s="1"/>
    </row>
    <row r="107" spans="1:13" x14ac:dyDescent="0.25">
      <c r="A107" s="368"/>
      <c r="B107" s="355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5">
      <c r="A108" s="368"/>
      <c r="B108" s="355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120">
        <f t="shared" si="25"/>
        <v>1060000</v>
      </c>
    </row>
    <row r="109" spans="1:13" x14ac:dyDescent="0.25">
      <c r="A109" s="368"/>
      <c r="B109" s="355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120">
        <f t="shared" si="27"/>
        <v>736000</v>
      </c>
    </row>
    <row r="110" spans="1:13" x14ac:dyDescent="0.25">
      <c r="A110" s="368"/>
      <c r="B110" s="355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5">
      <c r="A111" s="368"/>
      <c r="B111" s="355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5">
      <c r="A112" s="368"/>
      <c r="B112" s="355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5">
      <c r="A113" s="368"/>
      <c r="B113" s="355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7">
        <f t="shared" si="35"/>
        <v>0</v>
      </c>
    </row>
    <row r="114" spans="1:13" x14ac:dyDescent="0.25">
      <c r="A114" s="368"/>
      <c r="B114" s="355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7">
        <f t="shared" si="37"/>
        <v>0</v>
      </c>
    </row>
    <row r="115" spans="1:13" x14ac:dyDescent="0.25">
      <c r="A115" s="368"/>
      <c r="B115" s="355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5">
      <c r="A116" s="368"/>
      <c r="B116" s="355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5">
      <c r="A117" s="368"/>
      <c r="B117" s="355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5">
      <c r="A118" s="368"/>
      <c r="B118" s="355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7">
        <f t="shared" si="45"/>
        <v>0</v>
      </c>
    </row>
    <row r="119" spans="1:13" x14ac:dyDescent="0.25">
      <c r="A119" s="368"/>
      <c r="B119" s="355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8">
        <f t="shared" si="47"/>
        <v>73260</v>
      </c>
    </row>
    <row r="120" spans="1:13" x14ac:dyDescent="0.25">
      <c r="A120" s="368"/>
      <c r="B120" s="355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5">
      <c r="A121" s="368"/>
      <c r="B121" s="355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7">
        <f t="shared" si="51"/>
        <v>83000</v>
      </c>
    </row>
    <row r="122" spans="1:13" x14ac:dyDescent="0.25">
      <c r="A122" s="368"/>
      <c r="B122" s="355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5">
      <c r="A123" s="368"/>
      <c r="B123" s="355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5">
      <c r="A124" s="368"/>
      <c r="B124" s="355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7">
        <f t="shared" si="57"/>
        <v>0</v>
      </c>
    </row>
    <row r="125" spans="1:13" x14ac:dyDescent="0.25">
      <c r="A125" s="368"/>
      <c r="B125" s="355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35">
        <f t="shared" si="59"/>
        <v>8668362</v>
      </c>
    </row>
    <row r="126" spans="1:13" x14ac:dyDescent="0.25">
      <c r="A126" s="368"/>
      <c r="B126" s="355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7">
        <f t="shared" si="61"/>
        <v>9534387</v>
      </c>
    </row>
    <row r="127" spans="1:13" x14ac:dyDescent="0.25">
      <c r="A127" s="368"/>
      <c r="B127" s="355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9">
        <f t="shared" si="63"/>
        <v>18202749</v>
      </c>
      <c r="M127" s="1"/>
    </row>
    <row r="128" spans="1:13" x14ac:dyDescent="0.25">
      <c r="A128" s="368"/>
      <c r="B128" s="355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5">
      <c r="A129" s="368"/>
      <c r="B129" s="355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8">
        <f t="shared" si="67"/>
        <v>1818096</v>
      </c>
    </row>
    <row r="130" spans="1:13" x14ac:dyDescent="0.25">
      <c r="A130" s="368"/>
      <c r="B130" s="355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5">
      <c r="A131" s="368"/>
      <c r="B131" s="355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5">
      <c r="A132" s="368"/>
      <c r="B132" s="355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5">
      <c r="A133" s="368"/>
      <c r="B133" s="355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5">
      <c r="A134" s="368"/>
      <c r="B134" s="355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5">
      <c r="A135" s="368"/>
      <c r="B135" s="355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5">
      <c r="A136" s="368"/>
      <c r="B136" s="355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10">
        <f t="shared" si="79"/>
        <v>3967790</v>
      </c>
      <c r="M136" s="1"/>
    </row>
    <row r="137" spans="1:13" x14ac:dyDescent="0.25">
      <c r="A137" s="368"/>
      <c r="B137" s="355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11">
        <f t="shared" si="81"/>
        <v>215480447</v>
      </c>
      <c r="M137" s="1"/>
    </row>
    <row r="138" spans="1:13" x14ac:dyDescent="0.25">
      <c r="A138" s="369"/>
      <c r="B138" s="370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5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"/>
      <c r="L139" s="112"/>
      <c r="M139" s="1"/>
    </row>
    <row r="140" spans="1:13" x14ac:dyDescent="0.25">
      <c r="C140" s="5"/>
      <c r="D140" s="5"/>
      <c r="F140" s="2"/>
    </row>
    <row r="141" spans="1:13" x14ac:dyDescent="0.25">
      <c r="C141" s="5"/>
      <c r="D141" s="5"/>
      <c r="F141" s="2"/>
    </row>
    <row r="146" spans="1:6" x14ac:dyDescent="0.25">
      <c r="A146" s="16" t="s">
        <v>52</v>
      </c>
      <c r="B146" s="16"/>
      <c r="C146" s="16"/>
      <c r="D146" s="16"/>
      <c r="E146" s="16"/>
      <c r="F146" s="16"/>
    </row>
    <row r="147" spans="1:6" x14ac:dyDescent="0.25">
      <c r="A147" s="153"/>
      <c r="B147" s="153"/>
      <c r="C147" s="153"/>
      <c r="D147" s="14"/>
      <c r="E147" s="14"/>
      <c r="F147" s="15"/>
    </row>
    <row r="148" spans="1:6" x14ac:dyDescent="0.25">
      <c r="A148" s="16" t="s">
        <v>145</v>
      </c>
      <c r="B148" s="16"/>
      <c r="C148" s="16"/>
      <c r="D148" s="16"/>
      <c r="E148" s="151"/>
      <c r="F148" s="15">
        <v>0</v>
      </c>
    </row>
    <row r="149" spans="1:6" x14ac:dyDescent="0.25">
      <c r="A149" s="16" t="s">
        <v>146</v>
      </c>
      <c r="B149" s="16"/>
      <c r="C149" s="16"/>
      <c r="D149" s="16"/>
      <c r="E149" s="151"/>
      <c r="F149" s="15">
        <v>0</v>
      </c>
    </row>
    <row r="150" spans="1:6" x14ac:dyDescent="0.25">
      <c r="A150" s="16" t="s">
        <v>147</v>
      </c>
      <c r="B150" s="16"/>
      <c r="C150" s="16"/>
      <c r="D150" s="16"/>
      <c r="E150" s="151"/>
      <c r="F150" s="15">
        <f>SUM(H27,I27)</f>
        <v>10511784</v>
      </c>
    </row>
    <row r="151" spans="1:6" x14ac:dyDescent="0.25">
      <c r="A151" s="343" t="s">
        <v>159</v>
      </c>
      <c r="B151" s="343"/>
      <c r="C151" s="343"/>
      <c r="D151" s="343"/>
      <c r="E151" s="151"/>
      <c r="F151" s="15">
        <f>SUM(G25)</f>
        <v>13839752</v>
      </c>
    </row>
    <row r="152" spans="1:6" x14ac:dyDescent="0.25">
      <c r="A152" s="343" t="s">
        <v>58</v>
      </c>
      <c r="B152" s="343"/>
      <c r="C152" s="343"/>
      <c r="D152" s="343"/>
      <c r="E152" s="151"/>
      <c r="F152" s="15">
        <v>0</v>
      </c>
    </row>
    <row r="153" spans="1:6" x14ac:dyDescent="0.25">
      <c r="A153" s="16" t="s">
        <v>158</v>
      </c>
      <c r="B153" s="16"/>
      <c r="C153" s="16"/>
      <c r="D153" s="16"/>
      <c r="E153" s="151"/>
      <c r="F153" s="15">
        <f>G26</f>
        <v>49375989</v>
      </c>
    </row>
    <row r="154" spans="1:6" x14ac:dyDescent="0.25">
      <c r="A154" s="151" t="s">
        <v>61</v>
      </c>
      <c r="B154" s="151"/>
      <c r="C154" s="151"/>
      <c r="D154" s="151"/>
      <c r="E154" s="151"/>
      <c r="F154" s="15">
        <v>0</v>
      </c>
    </row>
    <row r="155" spans="1:6" x14ac:dyDescent="0.25">
      <c r="A155" s="343" t="s">
        <v>62</v>
      </c>
      <c r="B155" s="343"/>
      <c r="C155" s="343"/>
      <c r="D155" s="343"/>
      <c r="E155" s="151"/>
      <c r="F155" s="15">
        <f>SUM(J6:J7)</f>
        <v>50800</v>
      </c>
    </row>
    <row r="156" spans="1:6" x14ac:dyDescent="0.25">
      <c r="A156" s="152" t="s">
        <v>149</v>
      </c>
      <c r="B156" s="152"/>
      <c r="C156" s="152"/>
      <c r="D156" s="152"/>
      <c r="E156" s="152"/>
      <c r="F156" s="19">
        <f>SUM(I5)</f>
        <v>0</v>
      </c>
    </row>
    <row r="157" spans="1:6" x14ac:dyDescent="0.25">
      <c r="A157" s="343" t="s">
        <v>63</v>
      </c>
      <c r="B157" s="343"/>
      <c r="C157" s="343"/>
      <c r="D157" s="343"/>
      <c r="E157" s="151"/>
      <c r="F157" s="15">
        <f>SUM(F148:F156)</f>
        <v>73778325</v>
      </c>
    </row>
    <row r="158" spans="1:6" x14ac:dyDescent="0.25">
      <c r="A158" s="345"/>
      <c r="B158" s="345"/>
      <c r="C158" s="345"/>
      <c r="D158" s="345"/>
      <c r="E158" s="345"/>
      <c r="F158" s="345"/>
    </row>
    <row r="159" spans="1:6" x14ac:dyDescent="0.25">
      <c r="A159" s="345"/>
      <c r="B159" s="345"/>
      <c r="C159" s="345"/>
      <c r="D159" s="345"/>
      <c r="E159" s="345"/>
      <c r="F159" s="345"/>
    </row>
    <row r="160" spans="1:6" x14ac:dyDescent="0.25">
      <c r="A160" s="345"/>
      <c r="B160" s="345"/>
      <c r="C160" s="345"/>
      <c r="D160" s="345"/>
      <c r="E160" s="345"/>
      <c r="F160" s="345"/>
    </row>
    <row r="161" spans="1:6" x14ac:dyDescent="0.25">
      <c r="A161" s="343" t="s">
        <v>64</v>
      </c>
      <c r="B161" s="343"/>
      <c r="C161" s="343"/>
      <c r="D161" s="343"/>
      <c r="E161" s="343"/>
      <c r="F161" s="343"/>
    </row>
    <row r="162" spans="1:6" x14ac:dyDescent="0.25">
      <c r="A162" s="345"/>
      <c r="B162" s="345"/>
      <c r="C162" s="345"/>
      <c r="D162" s="345"/>
      <c r="E162" s="345"/>
      <c r="F162" s="345"/>
    </row>
    <row r="163" spans="1:6" x14ac:dyDescent="0.25">
      <c r="A163" s="343" t="s">
        <v>65</v>
      </c>
      <c r="B163" s="343"/>
      <c r="C163" s="343"/>
      <c r="D163" s="343"/>
      <c r="E163" s="151"/>
      <c r="F163" s="15">
        <f>SUM(H41:I41)</f>
        <v>10511784</v>
      </c>
    </row>
    <row r="164" spans="1:6" x14ac:dyDescent="0.25">
      <c r="A164" s="151" t="s">
        <v>150</v>
      </c>
      <c r="B164" s="151"/>
      <c r="C164" s="151"/>
      <c r="D164" s="151"/>
      <c r="E164" s="151"/>
      <c r="F164" s="15">
        <v>0</v>
      </c>
    </row>
    <row r="165" spans="1:6" x14ac:dyDescent="0.25">
      <c r="A165" s="343" t="s">
        <v>66</v>
      </c>
      <c r="B165" s="343"/>
      <c r="C165" s="343"/>
      <c r="D165" s="343"/>
      <c r="E165" s="151"/>
      <c r="F165" s="15">
        <f>SUM(G79)</f>
        <v>2662762</v>
      </c>
    </row>
    <row r="166" spans="1:6" x14ac:dyDescent="0.25">
      <c r="A166" s="343" t="s">
        <v>67</v>
      </c>
      <c r="B166" s="343"/>
      <c r="C166" s="343"/>
      <c r="D166" s="343"/>
      <c r="E166" s="151"/>
      <c r="F166" s="15">
        <f>G80</f>
        <v>519238</v>
      </c>
    </row>
    <row r="167" spans="1:6" x14ac:dyDescent="0.25">
      <c r="A167" s="343" t="s">
        <v>68</v>
      </c>
      <c r="B167" s="343"/>
      <c r="C167" s="343"/>
      <c r="D167" s="343"/>
      <c r="E167" s="151"/>
      <c r="F167" s="15">
        <f>SUM(G83,G82,J38,J36)</f>
        <v>10708552</v>
      </c>
    </row>
    <row r="168" spans="1:6" x14ac:dyDescent="0.25">
      <c r="A168" s="151" t="s">
        <v>151</v>
      </c>
      <c r="B168" s="151"/>
      <c r="C168" s="151"/>
      <c r="D168" s="151"/>
      <c r="E168" s="151"/>
      <c r="F168" s="15">
        <f>SUM(G86:G88)</f>
        <v>10591105</v>
      </c>
    </row>
    <row r="169" spans="1:6" x14ac:dyDescent="0.25">
      <c r="A169" s="154" t="s">
        <v>157</v>
      </c>
      <c r="B169" s="154"/>
      <c r="C169" s="154"/>
      <c r="D169" s="154"/>
      <c r="E169" s="154"/>
      <c r="F169" s="15">
        <f>SUM(G89:G90)</f>
        <v>38784884</v>
      </c>
    </row>
    <row r="170" spans="1:6" x14ac:dyDescent="0.25">
      <c r="A170" s="151" t="s">
        <v>69</v>
      </c>
      <c r="B170" s="151"/>
      <c r="C170" s="151"/>
      <c r="D170" s="151"/>
      <c r="E170" s="151"/>
      <c r="F170" s="15">
        <v>0</v>
      </c>
    </row>
    <row r="171" spans="1:6" x14ac:dyDescent="0.25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5">
      <c r="A172" s="341" t="s">
        <v>63</v>
      </c>
      <c r="B172" s="341"/>
      <c r="C172" s="341"/>
      <c r="D172" s="341"/>
      <c r="E172" s="151"/>
      <c r="F172" s="15">
        <f>SUM(F163:F171)</f>
        <v>73778325</v>
      </c>
    </row>
    <row r="173" spans="1:6" x14ac:dyDescent="0.25">
      <c r="A173" s="151"/>
      <c r="B173" s="16"/>
      <c r="C173" s="23"/>
      <c r="D173" s="14"/>
      <c r="E173" s="14"/>
      <c r="F173" s="15"/>
    </row>
    <row r="174" spans="1:6" x14ac:dyDescent="0.25">
      <c r="A174" s="343" t="s">
        <v>70</v>
      </c>
      <c r="B174" s="343"/>
      <c r="C174" s="343"/>
      <c r="D174" s="343"/>
      <c r="E174" s="343"/>
      <c r="F174" s="343"/>
    </row>
    <row r="175" spans="1:6" x14ac:dyDescent="0.25">
      <c r="A175" s="153"/>
      <c r="B175" s="153"/>
      <c r="C175" s="153"/>
      <c r="D175" s="14"/>
      <c r="E175" s="14"/>
      <c r="F175" s="15"/>
    </row>
    <row r="176" spans="1:6" x14ac:dyDescent="0.25">
      <c r="A176" s="16" t="s">
        <v>145</v>
      </c>
      <c r="B176" s="16"/>
      <c r="C176" s="16"/>
      <c r="D176" s="16"/>
      <c r="E176" s="151"/>
      <c r="F176" s="15">
        <v>0</v>
      </c>
    </row>
    <row r="177" spans="1:6" x14ac:dyDescent="0.25">
      <c r="A177" s="343" t="s">
        <v>146</v>
      </c>
      <c r="B177" s="343"/>
      <c r="C177" s="343"/>
      <c r="D177" s="343"/>
      <c r="E177" s="151"/>
      <c r="F177" s="15">
        <v>0</v>
      </c>
    </row>
    <row r="178" spans="1:6" x14ac:dyDescent="0.25">
      <c r="A178" s="16" t="s">
        <v>147</v>
      </c>
      <c r="B178" s="151"/>
      <c r="C178" s="151"/>
      <c r="D178" s="151"/>
      <c r="E178" s="151"/>
      <c r="F178" s="15">
        <f>SUM(F9,F27)</f>
        <v>0</v>
      </c>
    </row>
    <row r="179" spans="1:6" x14ac:dyDescent="0.25">
      <c r="A179" s="343" t="s">
        <v>148</v>
      </c>
      <c r="B179" s="343"/>
      <c r="C179" s="343"/>
      <c r="D179" s="343"/>
      <c r="E179" s="151"/>
      <c r="F179" s="15">
        <v>0</v>
      </c>
    </row>
    <row r="180" spans="1:6" x14ac:dyDescent="0.25">
      <c r="A180" s="343" t="s">
        <v>153</v>
      </c>
      <c r="B180" s="343"/>
      <c r="C180" s="343"/>
      <c r="D180" s="343"/>
      <c r="E180" s="151"/>
      <c r="F180" s="15">
        <v>0</v>
      </c>
    </row>
    <row r="181" spans="1:6" x14ac:dyDescent="0.25">
      <c r="A181" s="16" t="s">
        <v>154</v>
      </c>
      <c r="B181" s="16"/>
      <c r="C181" s="16"/>
      <c r="D181" s="16"/>
      <c r="E181" s="151"/>
      <c r="F181" s="15">
        <v>0</v>
      </c>
    </row>
    <row r="182" spans="1:6" x14ac:dyDescent="0.25">
      <c r="A182" s="151" t="s">
        <v>61</v>
      </c>
      <c r="B182" s="151"/>
      <c r="C182" s="151"/>
      <c r="D182" s="151"/>
      <c r="E182" s="151"/>
      <c r="F182" s="15">
        <v>0</v>
      </c>
    </row>
    <row r="183" spans="1:6" x14ac:dyDescent="0.25">
      <c r="A183" s="344" t="s">
        <v>62</v>
      </c>
      <c r="B183" s="344"/>
      <c r="C183" s="344"/>
      <c r="D183" s="344"/>
      <c r="E183" s="152"/>
      <c r="F183" s="19">
        <f>SUM(F23:F24)</f>
        <v>0</v>
      </c>
    </row>
    <row r="184" spans="1:6" x14ac:dyDescent="0.25">
      <c r="A184" s="341" t="s">
        <v>63</v>
      </c>
      <c r="B184" s="341"/>
      <c r="C184" s="341"/>
      <c r="D184" s="341"/>
      <c r="E184" s="151"/>
      <c r="F184" s="15">
        <f>SUM(F176:F183)</f>
        <v>0</v>
      </c>
    </row>
    <row r="185" spans="1:6" x14ac:dyDescent="0.25">
      <c r="A185" s="345"/>
      <c r="B185" s="345"/>
      <c r="C185" s="345"/>
      <c r="D185" s="345"/>
      <c r="E185" s="345"/>
      <c r="F185" s="345"/>
    </row>
    <row r="186" spans="1:6" x14ac:dyDescent="0.25">
      <c r="A186" s="345"/>
      <c r="B186" s="345"/>
      <c r="C186" s="345"/>
      <c r="D186" s="345"/>
      <c r="E186" s="345"/>
      <c r="F186" s="345"/>
    </row>
    <row r="187" spans="1:6" x14ac:dyDescent="0.25">
      <c r="A187" s="345"/>
      <c r="B187" s="345"/>
      <c r="C187" s="345"/>
      <c r="D187" s="345"/>
      <c r="E187" s="345"/>
      <c r="F187" s="345"/>
    </row>
    <row r="188" spans="1:6" x14ac:dyDescent="0.25">
      <c r="A188" s="343" t="s">
        <v>71</v>
      </c>
      <c r="B188" s="343"/>
      <c r="C188" s="343"/>
      <c r="D188" s="343"/>
      <c r="E188" s="343"/>
      <c r="F188" s="343"/>
    </row>
    <row r="189" spans="1:6" x14ac:dyDescent="0.25">
      <c r="A189" s="345"/>
      <c r="B189" s="345"/>
      <c r="C189" s="345"/>
      <c r="D189" s="345"/>
      <c r="E189" s="345"/>
      <c r="F189" s="345"/>
    </row>
    <row r="190" spans="1:6" x14ac:dyDescent="0.25">
      <c r="A190" s="343" t="s">
        <v>65</v>
      </c>
      <c r="B190" s="343"/>
      <c r="C190" s="343"/>
      <c r="D190" s="343"/>
      <c r="E190" s="151"/>
      <c r="F190" s="15">
        <v>0</v>
      </c>
    </row>
    <row r="191" spans="1:6" x14ac:dyDescent="0.25">
      <c r="A191" s="151" t="s">
        <v>162</v>
      </c>
      <c r="B191" s="151"/>
      <c r="C191" s="151"/>
      <c r="D191" s="151"/>
      <c r="E191" s="151"/>
      <c r="F191" s="15">
        <f>F39</f>
        <v>1253</v>
      </c>
    </row>
    <row r="192" spans="1:6" x14ac:dyDescent="0.25">
      <c r="A192" s="343" t="s">
        <v>66</v>
      </c>
      <c r="B192" s="343"/>
      <c r="C192" s="343"/>
      <c r="D192" s="343"/>
      <c r="E192" s="151"/>
      <c r="F192" s="15">
        <f>SUM(F79)</f>
        <v>2611378</v>
      </c>
    </row>
    <row r="193" spans="1:6" x14ac:dyDescent="0.25">
      <c r="A193" s="343" t="s">
        <v>67</v>
      </c>
      <c r="B193" s="343"/>
      <c r="C193" s="343"/>
      <c r="D193" s="343"/>
      <c r="E193" s="151"/>
      <c r="F193" s="15">
        <f>SUM(F80)</f>
        <v>459281</v>
      </c>
    </row>
    <row r="194" spans="1:6" x14ac:dyDescent="0.25">
      <c r="A194" s="343" t="s">
        <v>68</v>
      </c>
      <c r="B194" s="343"/>
      <c r="C194" s="343"/>
      <c r="D194" s="343"/>
      <c r="E194" s="151"/>
      <c r="F194" s="15">
        <f>SUM(F33:F36,F81:F85)</f>
        <v>-3071912</v>
      </c>
    </row>
    <row r="195" spans="1:6" x14ac:dyDescent="0.25">
      <c r="A195" s="151" t="s">
        <v>72</v>
      </c>
      <c r="B195" s="151"/>
      <c r="C195" s="151"/>
      <c r="D195" s="151"/>
      <c r="E195" s="151"/>
      <c r="F195" s="15">
        <f>G71+G72</f>
        <v>0</v>
      </c>
    </row>
    <row r="196" spans="1:6" x14ac:dyDescent="0.25">
      <c r="A196" s="151" t="s">
        <v>73</v>
      </c>
      <c r="B196" s="151"/>
      <c r="C196" s="151"/>
      <c r="D196" s="151"/>
      <c r="E196" s="151"/>
      <c r="F196" s="15">
        <f>G74+G76</f>
        <v>0</v>
      </c>
    </row>
    <row r="197" spans="1:6" x14ac:dyDescent="0.25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5">
      <c r="A198" s="341" t="s">
        <v>63</v>
      </c>
      <c r="B198" s="341"/>
      <c r="C198" s="341"/>
      <c r="D198" s="341"/>
      <c r="E198" s="151"/>
      <c r="F198" s="15">
        <f>SUM(F190:F197)</f>
        <v>0</v>
      </c>
    </row>
    <row r="199" spans="1:6" x14ac:dyDescent="0.25">
      <c r="A199" s="24"/>
      <c r="B199" s="25"/>
      <c r="C199" s="26"/>
      <c r="D199" s="27"/>
      <c r="E199" s="27"/>
      <c r="F199" s="28"/>
    </row>
    <row r="200" spans="1:6" x14ac:dyDescent="0.25">
      <c r="A200" s="24"/>
      <c r="B200" s="25"/>
      <c r="C200" s="26"/>
      <c r="D200" s="27"/>
      <c r="E200" s="27"/>
      <c r="F200" s="28"/>
    </row>
    <row r="201" spans="1:6" x14ac:dyDescent="0.25">
      <c r="A201" s="338" t="s">
        <v>74</v>
      </c>
      <c r="B201" s="338"/>
      <c r="C201" s="338"/>
      <c r="D201" s="338"/>
      <c r="E201" s="338"/>
      <c r="F201" s="338"/>
    </row>
    <row r="202" spans="1:6" x14ac:dyDescent="0.25">
      <c r="A202" s="340"/>
      <c r="B202" s="340"/>
      <c r="C202" s="340"/>
      <c r="D202" s="340"/>
      <c r="E202" s="340"/>
      <c r="F202" s="340"/>
    </row>
    <row r="203" spans="1:6" x14ac:dyDescent="0.25">
      <c r="A203" s="149"/>
      <c r="B203" s="149"/>
      <c r="C203" s="149"/>
      <c r="D203" s="30"/>
      <c r="E203" s="30"/>
      <c r="F203" s="31"/>
    </row>
    <row r="204" spans="1:6" x14ac:dyDescent="0.25">
      <c r="A204" s="148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5">
      <c r="A205" s="148" t="s">
        <v>146</v>
      </c>
      <c r="B205" s="32"/>
      <c r="C205" s="32"/>
      <c r="D205" s="32"/>
      <c r="E205" s="148"/>
      <c r="F205" s="31">
        <f>SUM(F149,F177)</f>
        <v>0</v>
      </c>
    </row>
    <row r="206" spans="1:6" x14ac:dyDescent="0.25">
      <c r="A206" s="338" t="s">
        <v>155</v>
      </c>
      <c r="B206" s="338"/>
      <c r="C206" s="338"/>
      <c r="D206" s="338"/>
      <c r="E206" s="148"/>
      <c r="F206" s="31">
        <f>SUM(F150,F178)</f>
        <v>10511784</v>
      </c>
    </row>
    <row r="207" spans="1:6" x14ac:dyDescent="0.25">
      <c r="A207" s="338" t="s">
        <v>160</v>
      </c>
      <c r="B207" s="338"/>
      <c r="C207" s="338"/>
      <c r="D207" s="338"/>
      <c r="E207" s="148"/>
      <c r="F207" s="31">
        <f>F151+F179</f>
        <v>13839752</v>
      </c>
    </row>
    <row r="208" spans="1:6" x14ac:dyDescent="0.25">
      <c r="A208" s="338" t="s">
        <v>156</v>
      </c>
      <c r="B208" s="338"/>
      <c r="C208" s="338"/>
      <c r="D208" s="338"/>
      <c r="E208" s="148"/>
      <c r="F208" s="31">
        <f>F152+F180</f>
        <v>0</v>
      </c>
    </row>
    <row r="209" spans="1:6" x14ac:dyDescent="0.25">
      <c r="A209" s="32" t="s">
        <v>161</v>
      </c>
      <c r="B209" s="32"/>
      <c r="C209" s="32"/>
      <c r="D209" s="32"/>
      <c r="E209" s="148"/>
      <c r="F209" s="31">
        <f>SUM(F181,F153)</f>
        <v>49375989</v>
      </c>
    </row>
    <row r="210" spans="1:6" x14ac:dyDescent="0.25">
      <c r="A210" s="148" t="s">
        <v>61</v>
      </c>
      <c r="B210" s="148"/>
      <c r="C210" s="148"/>
      <c r="D210" s="148"/>
      <c r="E210" s="148"/>
      <c r="F210" s="31">
        <f>F182+F154</f>
        <v>0</v>
      </c>
    </row>
    <row r="211" spans="1:6" x14ac:dyDescent="0.25">
      <c r="A211" s="338" t="s">
        <v>62</v>
      </c>
      <c r="B211" s="338"/>
      <c r="C211" s="338"/>
      <c r="D211" s="338"/>
      <c r="E211" s="148"/>
      <c r="F211" s="31">
        <f>F183+F155</f>
        <v>50800</v>
      </c>
    </row>
    <row r="212" spans="1:6" x14ac:dyDescent="0.25">
      <c r="A212" s="150" t="s">
        <v>149</v>
      </c>
      <c r="B212" s="150"/>
      <c r="C212" s="150"/>
      <c r="D212" s="150"/>
      <c r="E212" s="150"/>
      <c r="F212" s="35">
        <f>F156</f>
        <v>0</v>
      </c>
    </row>
    <row r="213" spans="1:6" x14ac:dyDescent="0.25">
      <c r="A213" s="338" t="s">
        <v>63</v>
      </c>
      <c r="B213" s="338"/>
      <c r="C213" s="338"/>
      <c r="D213" s="338"/>
      <c r="E213" s="148"/>
      <c r="F213" s="31">
        <f>SUM(F204:F212)</f>
        <v>73778325</v>
      </c>
    </row>
    <row r="214" spans="1:6" x14ac:dyDescent="0.25">
      <c r="A214" s="148"/>
      <c r="B214" s="148"/>
      <c r="C214" s="148"/>
      <c r="D214" s="148"/>
      <c r="E214" s="148"/>
      <c r="F214" s="31"/>
    </row>
    <row r="215" spans="1:6" x14ac:dyDescent="0.25">
      <c r="A215" s="148"/>
      <c r="B215" s="148"/>
      <c r="C215" s="148"/>
      <c r="D215" s="148"/>
      <c r="E215" s="148"/>
      <c r="F215" s="31"/>
    </row>
    <row r="216" spans="1:6" x14ac:dyDescent="0.25">
      <c r="A216" s="340"/>
      <c r="B216" s="340"/>
      <c r="C216" s="340"/>
      <c r="D216" s="340"/>
      <c r="E216" s="340"/>
      <c r="F216" s="340"/>
    </row>
    <row r="217" spans="1:6" x14ac:dyDescent="0.25">
      <c r="A217" s="338" t="s">
        <v>76</v>
      </c>
      <c r="B217" s="338"/>
      <c r="C217" s="338"/>
      <c r="D217" s="338"/>
      <c r="E217" s="338"/>
      <c r="F217" s="338"/>
    </row>
    <row r="218" spans="1:6" x14ac:dyDescent="0.25">
      <c r="A218" s="340"/>
      <c r="B218" s="340"/>
      <c r="C218" s="340"/>
      <c r="D218" s="340"/>
      <c r="E218" s="340"/>
      <c r="F218" s="340"/>
    </row>
    <row r="219" spans="1:6" x14ac:dyDescent="0.25">
      <c r="A219" s="338" t="s">
        <v>65</v>
      </c>
      <c r="B219" s="338"/>
      <c r="C219" s="338"/>
      <c r="D219" s="338"/>
      <c r="E219" s="148"/>
      <c r="F219" s="31">
        <f>SUM(F190,F163)</f>
        <v>10511784</v>
      </c>
    </row>
    <row r="220" spans="1:6" x14ac:dyDescent="0.25">
      <c r="A220" s="148" t="s">
        <v>162</v>
      </c>
      <c r="B220" s="148"/>
      <c r="C220" s="148"/>
      <c r="D220" s="148"/>
      <c r="E220" s="148"/>
      <c r="F220" s="31">
        <f>F191+F164</f>
        <v>1253</v>
      </c>
    </row>
    <row r="221" spans="1:6" x14ac:dyDescent="0.25">
      <c r="A221" s="338" t="s">
        <v>66</v>
      </c>
      <c r="B221" s="338"/>
      <c r="C221" s="338"/>
      <c r="D221" s="338"/>
      <c r="E221" s="148"/>
      <c r="F221" s="31">
        <f>F192+F165</f>
        <v>5274140</v>
      </c>
    </row>
    <row r="222" spans="1:6" x14ac:dyDescent="0.25">
      <c r="A222" s="338" t="s">
        <v>67</v>
      </c>
      <c r="B222" s="338"/>
      <c r="C222" s="338"/>
      <c r="D222" s="338"/>
      <c r="E222" s="148"/>
      <c r="F222" s="31">
        <f>F193+F166</f>
        <v>978519</v>
      </c>
    </row>
    <row r="223" spans="1:6" x14ac:dyDescent="0.25">
      <c r="A223" s="338" t="s">
        <v>68</v>
      </c>
      <c r="B223" s="338"/>
      <c r="C223" s="338"/>
      <c r="D223" s="338"/>
      <c r="E223" s="148"/>
      <c r="F223" s="31">
        <f>F194+F167</f>
        <v>7636640</v>
      </c>
    </row>
    <row r="224" spans="1:6" x14ac:dyDescent="0.25">
      <c r="A224" s="148" t="s">
        <v>72</v>
      </c>
      <c r="B224" s="148"/>
      <c r="C224" s="148"/>
      <c r="D224" s="148"/>
      <c r="E224" s="148"/>
      <c r="F224" s="31">
        <f>SUM(F195,F168)</f>
        <v>10591105</v>
      </c>
    </row>
    <row r="225" spans="1:6" x14ac:dyDescent="0.25">
      <c r="A225" s="148" t="s">
        <v>73</v>
      </c>
      <c r="B225" s="148"/>
      <c r="C225" s="148"/>
      <c r="D225" s="148"/>
      <c r="E225" s="148"/>
      <c r="F225" s="31">
        <f>SUM(F196,F169)</f>
        <v>38784884</v>
      </c>
    </row>
    <row r="226" spans="1:6" x14ac:dyDescent="0.25">
      <c r="A226" s="36" t="s">
        <v>152</v>
      </c>
      <c r="B226" s="36"/>
      <c r="C226" s="36"/>
      <c r="D226" s="37"/>
      <c r="E226" s="37"/>
      <c r="F226" s="155">
        <f>F197+F171</f>
        <v>0</v>
      </c>
    </row>
    <row r="227" spans="1:6" x14ac:dyDescent="0.25">
      <c r="A227" s="339" t="s">
        <v>63</v>
      </c>
      <c r="B227" s="339"/>
      <c r="C227" s="339"/>
      <c r="D227" s="339"/>
      <c r="E227" s="148"/>
      <c r="F227" s="31">
        <f>SUM(F219:F226)</f>
        <v>73778325</v>
      </c>
    </row>
  </sheetData>
  <autoFilter ref="A5:M91" xr:uid="{00000000-0009-0000-0000-000007000000}"/>
  <mergeCells count="82">
    <mergeCell ref="B25:B26"/>
    <mergeCell ref="A30:C30"/>
    <mergeCell ref="A31:A41"/>
    <mergeCell ref="B31:B38"/>
    <mergeCell ref="B39:B41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151:D151"/>
    <mergeCell ref="A152:D152"/>
    <mergeCell ref="A155:D155"/>
    <mergeCell ref="A157:D157"/>
    <mergeCell ref="A158:F160"/>
    <mergeCell ref="A161:F161"/>
    <mergeCell ref="A162:F162"/>
    <mergeCell ref="A163:D163"/>
    <mergeCell ref="A165:D165"/>
    <mergeCell ref="A166:D166"/>
    <mergeCell ref="A167:D167"/>
    <mergeCell ref="A172:D172"/>
    <mergeCell ref="A174:F174"/>
    <mergeCell ref="A177:D177"/>
    <mergeCell ref="A179:D179"/>
    <mergeCell ref="A180:D180"/>
    <mergeCell ref="A183:D183"/>
    <mergeCell ref="A184:D184"/>
    <mergeCell ref="A185:F187"/>
    <mergeCell ref="A188:F188"/>
    <mergeCell ref="A189:F189"/>
    <mergeCell ref="A190:D190"/>
    <mergeCell ref="A192:D192"/>
    <mergeCell ref="A193:D193"/>
    <mergeCell ref="A194:D194"/>
    <mergeCell ref="A198:D198"/>
    <mergeCell ref="A201:F201"/>
    <mergeCell ref="A202:F202"/>
    <mergeCell ref="A206:D206"/>
    <mergeCell ref="A207:D207"/>
    <mergeCell ref="A208:D208"/>
    <mergeCell ref="A211:D211"/>
    <mergeCell ref="A213:D213"/>
    <mergeCell ref="A216:F216"/>
    <mergeCell ref="A217:F217"/>
    <mergeCell ref="A227:D227"/>
    <mergeCell ref="A218:F218"/>
    <mergeCell ref="A219:D219"/>
    <mergeCell ref="A221:D221"/>
    <mergeCell ref="A222:D222"/>
    <mergeCell ref="A223:D223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3" customWidth="1"/>
    <col min="5" max="5" width="12.6640625" customWidth="1"/>
    <col min="6" max="9" width="11.109375" customWidth="1"/>
    <col min="10" max="10" width="12.88671875" customWidth="1"/>
    <col min="11" max="11" width="13.5546875" style="101" customWidth="1"/>
    <col min="12" max="12" width="12.44140625" customWidth="1"/>
  </cols>
  <sheetData>
    <row r="1" spans="1:12" x14ac:dyDescent="0.25">
      <c r="A1" s="386" t="s">
        <v>82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481" t="s">
        <v>19</v>
      </c>
      <c r="B4" s="483" t="s">
        <v>0</v>
      </c>
      <c r="C4" s="481" t="s">
        <v>44</v>
      </c>
      <c r="D4" s="481" t="s">
        <v>21</v>
      </c>
      <c r="E4" s="485" t="s">
        <v>137</v>
      </c>
      <c r="F4" s="487" t="s">
        <v>164</v>
      </c>
      <c r="G4" s="488"/>
      <c r="H4" s="488"/>
      <c r="I4" s="489"/>
      <c r="J4" s="485" t="s">
        <v>142</v>
      </c>
      <c r="K4" s="490" t="s">
        <v>166</v>
      </c>
      <c r="L4" s="491" t="s">
        <v>165</v>
      </c>
    </row>
    <row r="5" spans="1:12" ht="32.25" customHeight="1" x14ac:dyDescent="0.25">
      <c r="A5" s="482"/>
      <c r="B5" s="484"/>
      <c r="C5" s="482"/>
      <c r="D5" s="482"/>
      <c r="E5" s="486"/>
      <c r="F5" s="160" t="s">
        <v>43</v>
      </c>
      <c r="G5" s="161" t="s">
        <v>144</v>
      </c>
      <c r="H5" s="161" t="s">
        <v>163</v>
      </c>
      <c r="I5" s="161" t="s">
        <v>141</v>
      </c>
      <c r="J5" s="486"/>
      <c r="K5" s="490"/>
      <c r="L5" s="491"/>
    </row>
    <row r="6" spans="1:12" x14ac:dyDescent="0.25">
      <c r="A6" s="461" t="s">
        <v>38</v>
      </c>
      <c r="B6" s="357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103">
        <v>40000</v>
      </c>
      <c r="L6" s="4">
        <f>J6-K6</f>
        <v>0</v>
      </c>
    </row>
    <row r="7" spans="1:12" x14ac:dyDescent="0.25">
      <c r="A7" s="461"/>
      <c r="B7" s="357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5">
      <c r="A8" s="461"/>
      <c r="B8" s="357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103">
        <v>1287</v>
      </c>
      <c r="L8" s="4">
        <f t="shared" si="1"/>
        <v>570</v>
      </c>
    </row>
    <row r="9" spans="1:12" x14ac:dyDescent="0.25">
      <c r="A9" s="461"/>
      <c r="B9" s="358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120">
        <f t="shared" si="1"/>
        <v>0</v>
      </c>
    </row>
    <row r="10" spans="1:12" x14ac:dyDescent="0.25">
      <c r="A10" s="461"/>
      <c r="B10" s="359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462" t="s">
        <v>50</v>
      </c>
      <c r="B11" s="320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4534589</v>
      </c>
      <c r="L11" s="4">
        <f t="shared" si="1"/>
        <v>2470674</v>
      </c>
    </row>
    <row r="12" spans="1:12" x14ac:dyDescent="0.25">
      <c r="A12" s="463"/>
      <c r="B12" s="321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4052373</v>
      </c>
      <c r="L12" s="4">
        <f t="shared" si="1"/>
        <v>447627</v>
      </c>
    </row>
    <row r="13" spans="1:12" x14ac:dyDescent="0.25">
      <c r="A13" s="157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12623625</v>
      </c>
      <c r="L13" s="4">
        <f t="shared" si="1"/>
        <v>7122875</v>
      </c>
    </row>
    <row r="14" spans="1:12" x14ac:dyDescent="0.25">
      <c r="A14" s="158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10328397</v>
      </c>
      <c r="L14" s="4">
        <f>J14-K14</f>
        <v>5930553</v>
      </c>
    </row>
    <row r="15" spans="1:12" x14ac:dyDescent="0.25">
      <c r="A15" s="462" t="s">
        <v>46</v>
      </c>
      <c r="B15" s="360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464"/>
      <c r="B16" s="360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5">
      <c r="A17" s="464"/>
      <c r="B17" s="360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5">
      <c r="A18" s="464"/>
      <c r="B18" s="360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5">
      <c r="A19" s="464"/>
      <c r="B19" s="360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5">
      <c r="A20" s="465" t="s">
        <v>47</v>
      </c>
      <c r="B20" s="320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3" x14ac:dyDescent="0.25">
      <c r="A21" s="466"/>
      <c r="B21" s="361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5">
      <c r="A22" s="466"/>
      <c r="B22" s="321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5">
      <c r="A23" s="466"/>
      <c r="B23" s="320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3" x14ac:dyDescent="0.25">
      <c r="A24" s="467"/>
      <c r="B24" s="321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3" ht="21" customHeight="1" x14ac:dyDescent="0.25">
      <c r="A25" s="372" t="s">
        <v>132</v>
      </c>
      <c r="B25" s="449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5">
      <c r="A26" s="373"/>
      <c r="B26" s="450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5">
      <c r="A27" s="374"/>
      <c r="B27" s="159" t="s">
        <v>128</v>
      </c>
      <c r="C27" s="126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103">
        <v>1643</v>
      </c>
      <c r="L27" s="120">
        <f t="shared" si="1"/>
        <v>0</v>
      </c>
      <c r="M27" s="166"/>
    </row>
    <row r="28" spans="1:13" x14ac:dyDescent="0.25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103">
        <v>205726363</v>
      </c>
      <c r="L28" s="4">
        <f t="shared" si="1"/>
        <v>83808943</v>
      </c>
    </row>
    <row r="29" spans="1:13" x14ac:dyDescent="0.25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1567586</v>
      </c>
      <c r="L29" s="4">
        <f t="shared" si="1"/>
        <v>1628972</v>
      </c>
    </row>
    <row r="30" spans="1:13" x14ac:dyDescent="0.25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33433549</v>
      </c>
      <c r="L30" s="4">
        <f t="shared" si="1"/>
        <v>14069123</v>
      </c>
    </row>
    <row r="31" spans="1:13" ht="34.5" customHeight="1" x14ac:dyDescent="0.25">
      <c r="A31" s="458" t="s">
        <v>85</v>
      </c>
      <c r="B31" s="459"/>
      <c r="C31" s="460"/>
      <c r="D31" s="138">
        <f t="shared" ref="D31:L31" si="2">SUM(D6:D30)</f>
        <v>426209554</v>
      </c>
      <c r="E31" s="138">
        <f t="shared" si="2"/>
        <v>508884280</v>
      </c>
      <c r="F31" s="138">
        <f t="shared" si="2"/>
        <v>0</v>
      </c>
      <c r="G31" s="138">
        <f t="shared" si="2"/>
        <v>12252421</v>
      </c>
      <c r="H31" s="138">
        <f t="shared" si="2"/>
        <v>-1740637</v>
      </c>
      <c r="I31" s="138">
        <f t="shared" si="2"/>
        <v>2000</v>
      </c>
      <c r="J31" s="138">
        <f t="shared" si="2"/>
        <v>519398064</v>
      </c>
      <c r="K31" s="139">
        <f t="shared" si="2"/>
        <v>369326163</v>
      </c>
      <c r="L31" s="138">
        <f t="shared" si="2"/>
        <v>150071901</v>
      </c>
    </row>
    <row r="32" spans="1:13" x14ac:dyDescent="0.25">
      <c r="A32" s="318" t="s">
        <v>18</v>
      </c>
      <c r="B32" s="363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105">
        <v>0</v>
      </c>
      <c r="L32" s="4">
        <f t="shared" ref="L32:L94" si="4">J32-K32</f>
        <v>24000</v>
      </c>
    </row>
    <row r="33" spans="1:12" x14ac:dyDescent="0.25">
      <c r="A33" s="346"/>
      <c r="B33" s="364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5">
      <c r="A34" s="346"/>
      <c r="B34" s="364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5">
      <c r="A35" s="346"/>
      <c r="B35" s="364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105">
        <v>6045718</v>
      </c>
      <c r="L35" s="4">
        <f t="shared" si="4"/>
        <v>11369240</v>
      </c>
    </row>
    <row r="36" spans="1:12" x14ac:dyDescent="0.25">
      <c r="A36" s="346"/>
      <c r="B36" s="364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5">
      <c r="A37" s="346"/>
      <c r="B37" s="364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105">
        <v>75953</v>
      </c>
      <c r="L37" s="4">
        <f t="shared" si="4"/>
        <v>18697</v>
      </c>
    </row>
    <row r="38" spans="1:12" x14ac:dyDescent="0.25">
      <c r="A38" s="346"/>
      <c r="B38" s="364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5">
      <c r="A39" s="346"/>
      <c r="B39" s="365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105">
        <v>80000</v>
      </c>
      <c r="L39" s="120">
        <f t="shared" si="4"/>
        <v>0</v>
      </c>
    </row>
    <row r="40" spans="1:12" x14ac:dyDescent="0.25">
      <c r="A40" s="346"/>
      <c r="B40" s="320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5">
      <c r="A41" s="346"/>
      <c r="B41" s="362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5">
      <c r="A42" s="346"/>
      <c r="B42" s="362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105">
        <v>243194245</v>
      </c>
      <c r="L42" s="4">
        <f t="shared" si="4"/>
        <v>99508291</v>
      </c>
    </row>
    <row r="43" spans="1:12" x14ac:dyDescent="0.25">
      <c r="A43" s="318" t="s">
        <v>24</v>
      </c>
      <c r="B43" s="320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105">
        <v>3579633</v>
      </c>
      <c r="L43" s="4">
        <f t="shared" si="4"/>
        <v>3425630</v>
      </c>
    </row>
    <row r="44" spans="1:12" x14ac:dyDescent="0.25">
      <c r="A44" s="319"/>
      <c r="B44" s="321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105">
        <v>3967790</v>
      </c>
      <c r="L44" s="4">
        <f t="shared" si="4"/>
        <v>532210</v>
      </c>
    </row>
    <row r="45" spans="1:12" x14ac:dyDescent="0.25">
      <c r="A45" s="318" t="s">
        <v>30</v>
      </c>
      <c r="B45" s="320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105">
        <v>8895209</v>
      </c>
      <c r="L45" s="4">
        <f t="shared" si="4"/>
        <v>3841291</v>
      </c>
    </row>
    <row r="46" spans="1:12" x14ac:dyDescent="0.25">
      <c r="A46" s="319"/>
      <c r="B46" s="321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105">
        <v>50000</v>
      </c>
      <c r="L46" s="4">
        <f t="shared" si="4"/>
        <v>0</v>
      </c>
    </row>
    <row r="47" spans="1:12" x14ac:dyDescent="0.25">
      <c r="A47" s="318" t="s">
        <v>138</v>
      </c>
      <c r="B47" s="347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105">
        <v>0</v>
      </c>
      <c r="L47" s="4">
        <f>J47-K47</f>
        <v>0</v>
      </c>
    </row>
    <row r="48" spans="1:12" x14ac:dyDescent="0.25">
      <c r="A48" s="337"/>
      <c r="B48" s="348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105">
        <v>10839300</v>
      </c>
      <c r="L48" s="4">
        <f>J48-K48</f>
        <v>5419650</v>
      </c>
    </row>
    <row r="49" spans="1:12" x14ac:dyDescent="0.25">
      <c r="A49" s="318" t="s">
        <v>48</v>
      </c>
      <c r="B49" s="347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5">
      <c r="A50" s="346"/>
      <c r="B50" s="348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46"/>
      <c r="B51" s="348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5">
      <c r="A52" s="346"/>
      <c r="B52" s="348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105">
        <v>500</v>
      </c>
      <c r="L52" s="4">
        <f t="shared" si="4"/>
        <v>99213</v>
      </c>
    </row>
    <row r="53" spans="1:12" x14ac:dyDescent="0.25">
      <c r="A53" s="346"/>
      <c r="B53" s="348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5">
      <c r="A54" s="346"/>
      <c r="B54" s="348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105">
        <v>100000</v>
      </c>
      <c r="L54" s="4">
        <f t="shared" si="4"/>
        <v>0</v>
      </c>
    </row>
    <row r="55" spans="1:12" x14ac:dyDescent="0.25">
      <c r="A55" s="346"/>
      <c r="B55" s="348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5">
      <c r="A56" s="346"/>
      <c r="B56" s="348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46"/>
      <c r="B57" s="348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346"/>
      <c r="B58" s="348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5">
      <c r="A59" s="346"/>
      <c r="B59" s="348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5">
      <c r="A60" s="346"/>
      <c r="B60" s="348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5">
      <c r="A61" s="318" t="s">
        <v>49</v>
      </c>
      <c r="B61" s="156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105">
        <v>8</v>
      </c>
      <c r="L61" s="4">
        <f t="shared" si="4"/>
        <v>0</v>
      </c>
    </row>
    <row r="62" spans="1:12" ht="12.75" customHeight="1" x14ac:dyDescent="0.25">
      <c r="A62" s="346"/>
      <c r="B62" s="371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105">
        <v>630000</v>
      </c>
      <c r="L62" s="4">
        <f t="shared" si="4"/>
        <v>340000</v>
      </c>
    </row>
    <row r="63" spans="1:12" x14ac:dyDescent="0.25">
      <c r="A63" s="346"/>
      <c r="B63" s="371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105">
        <v>736000</v>
      </c>
      <c r="L63" s="4">
        <f t="shared" si="4"/>
        <v>10055000</v>
      </c>
    </row>
    <row r="64" spans="1:12" x14ac:dyDescent="0.25">
      <c r="A64" s="346"/>
      <c r="B64" s="371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105">
        <v>120050</v>
      </c>
      <c r="L64" s="4">
        <f t="shared" si="4"/>
        <v>2992232</v>
      </c>
    </row>
    <row r="65" spans="1:12" x14ac:dyDescent="0.25">
      <c r="A65" s="346"/>
      <c r="B65" s="371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105">
        <v>0</v>
      </c>
      <c r="L65" s="4">
        <f t="shared" si="4"/>
        <v>230000</v>
      </c>
    </row>
    <row r="66" spans="1:12" x14ac:dyDescent="0.25">
      <c r="A66" s="346"/>
      <c r="B66" s="371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105">
        <v>0</v>
      </c>
      <c r="L66" s="4">
        <f t="shared" si="4"/>
        <v>72000</v>
      </c>
    </row>
    <row r="67" spans="1:12" x14ac:dyDescent="0.25">
      <c r="A67" s="346"/>
      <c r="B67" s="371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105">
        <v>0</v>
      </c>
      <c r="L67" s="4">
        <f t="shared" si="4"/>
        <v>230000</v>
      </c>
    </row>
    <row r="68" spans="1:12" x14ac:dyDescent="0.25">
      <c r="A68" s="346"/>
      <c r="B68" s="371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105">
        <v>750000</v>
      </c>
      <c r="L68" s="4">
        <f t="shared" si="4"/>
        <v>7259100</v>
      </c>
    </row>
    <row r="69" spans="1:12" x14ac:dyDescent="0.25">
      <c r="A69" s="346"/>
      <c r="B69" s="371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105">
        <v>2436000</v>
      </c>
      <c r="L69" s="4">
        <f t="shared" si="4"/>
        <v>11563992</v>
      </c>
    </row>
    <row r="70" spans="1:12" x14ac:dyDescent="0.25">
      <c r="A70" s="346"/>
      <c r="B70" s="371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105">
        <v>0</v>
      </c>
      <c r="L70" s="4">
        <f t="shared" si="4"/>
        <v>292100</v>
      </c>
    </row>
    <row r="71" spans="1:12" x14ac:dyDescent="0.25">
      <c r="A71" s="346"/>
      <c r="B71" s="371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105">
        <v>657720</v>
      </c>
      <c r="L71" s="4">
        <f t="shared" si="4"/>
        <v>4470201</v>
      </c>
    </row>
    <row r="72" spans="1:12" x14ac:dyDescent="0.25">
      <c r="A72" s="346"/>
      <c r="B72" s="371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105">
        <v>1900</v>
      </c>
      <c r="L72" s="4">
        <f t="shared" si="4"/>
        <v>227592</v>
      </c>
    </row>
    <row r="73" spans="1:12" x14ac:dyDescent="0.25">
      <c r="A73" s="346"/>
      <c r="B73" s="371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105">
        <v>0</v>
      </c>
      <c r="L73" s="4">
        <f t="shared" si="4"/>
        <v>0</v>
      </c>
    </row>
    <row r="74" spans="1:12" x14ac:dyDescent="0.25">
      <c r="A74" s="346"/>
      <c r="B74" s="371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105">
        <v>704400</v>
      </c>
      <c r="L74" s="4">
        <f t="shared" si="4"/>
        <v>0</v>
      </c>
    </row>
    <row r="75" spans="1:12" x14ac:dyDescent="0.25">
      <c r="A75" s="346"/>
      <c r="B75" s="371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105">
        <v>1818096</v>
      </c>
      <c r="L75" s="4">
        <f t="shared" si="4"/>
        <v>0</v>
      </c>
    </row>
    <row r="76" spans="1:12" x14ac:dyDescent="0.25">
      <c r="A76" s="346"/>
      <c r="B76" s="371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105">
        <v>2568661</v>
      </c>
      <c r="L76" s="4">
        <f t="shared" si="4"/>
        <v>109899</v>
      </c>
    </row>
    <row r="77" spans="1:12" x14ac:dyDescent="0.25">
      <c r="A77" s="346"/>
      <c r="B77" s="371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105">
        <v>1374613</v>
      </c>
      <c r="L77" s="4">
        <f t="shared" si="4"/>
        <v>29672</v>
      </c>
    </row>
    <row r="78" spans="1:12" x14ac:dyDescent="0.25">
      <c r="A78" s="346"/>
      <c r="B78" s="371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105">
        <v>2828729</v>
      </c>
      <c r="L78" s="4">
        <f t="shared" si="4"/>
        <v>1293214</v>
      </c>
    </row>
    <row r="79" spans="1:12" x14ac:dyDescent="0.25">
      <c r="A79" s="319"/>
      <c r="B79" s="371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105">
        <v>493942</v>
      </c>
      <c r="L79" s="4">
        <f t="shared" si="4"/>
        <v>618982</v>
      </c>
    </row>
    <row r="80" spans="1:12" ht="16.5" customHeight="1" x14ac:dyDescent="0.25">
      <c r="A80" s="455" t="s">
        <v>127</v>
      </c>
      <c r="B80" s="449" t="s">
        <v>128</v>
      </c>
      <c r="C80" s="131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105">
        <v>1582242</v>
      </c>
      <c r="L80" s="4">
        <f t="shared" si="4"/>
        <v>1582242</v>
      </c>
    </row>
    <row r="81" spans="1:13" x14ac:dyDescent="0.25">
      <c r="A81" s="456"/>
      <c r="B81" s="454"/>
      <c r="C81" s="131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105">
        <v>276891</v>
      </c>
      <c r="L81" s="4">
        <f t="shared" si="4"/>
        <v>276892</v>
      </c>
    </row>
    <row r="82" spans="1:13" x14ac:dyDescent="0.25">
      <c r="A82" s="456"/>
      <c r="B82" s="454"/>
      <c r="C82" s="131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105">
        <v>2756</v>
      </c>
      <c r="L82" s="4">
        <f t="shared" si="4"/>
        <v>2403710</v>
      </c>
      <c r="M82" s="166"/>
    </row>
    <row r="83" spans="1:13" x14ac:dyDescent="0.25">
      <c r="A83" s="456"/>
      <c r="B83" s="454"/>
      <c r="C83" s="131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105">
        <v>0</v>
      </c>
      <c r="L83" s="4">
        <f t="shared" si="4"/>
        <v>540157</v>
      </c>
      <c r="M83" s="166"/>
    </row>
    <row r="84" spans="1:13" x14ac:dyDescent="0.25">
      <c r="A84" s="456"/>
      <c r="B84" s="454"/>
      <c r="C84" s="131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105">
        <v>0</v>
      </c>
      <c r="L84" s="4">
        <f t="shared" si="4"/>
        <v>846181</v>
      </c>
      <c r="M84" s="166"/>
    </row>
    <row r="85" spans="1:13" x14ac:dyDescent="0.25">
      <c r="A85" s="456"/>
      <c r="B85" s="454"/>
      <c r="C85" s="131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105">
        <v>3275748</v>
      </c>
      <c r="L85" s="4">
        <f t="shared" si="4"/>
        <v>805616</v>
      </c>
      <c r="M85" s="166"/>
    </row>
    <row r="86" spans="1:13" x14ac:dyDescent="0.25">
      <c r="A86" s="456"/>
      <c r="B86" s="454"/>
      <c r="C86" s="131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105">
        <v>0</v>
      </c>
      <c r="L86" s="4">
        <f t="shared" si="4"/>
        <v>354000</v>
      </c>
      <c r="M86" s="166"/>
    </row>
    <row r="87" spans="1:13" x14ac:dyDescent="0.25">
      <c r="A87" s="456"/>
      <c r="B87" s="454"/>
      <c r="C87" s="131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105">
        <v>7696</v>
      </c>
      <c r="L87" s="120">
        <f t="shared" si="4"/>
        <v>1045621</v>
      </c>
      <c r="M87" s="166"/>
    </row>
    <row r="88" spans="1:13" x14ac:dyDescent="0.25">
      <c r="A88" s="456"/>
      <c r="B88" s="454"/>
      <c r="C88" s="131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105">
        <v>0</v>
      </c>
      <c r="L88" s="4">
        <f t="shared" si="4"/>
        <v>840000</v>
      </c>
      <c r="M88" s="166"/>
    </row>
    <row r="89" spans="1:13" x14ac:dyDescent="0.25">
      <c r="A89" s="456"/>
      <c r="B89" s="454"/>
      <c r="C89" s="131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105">
        <v>0</v>
      </c>
      <c r="L89" s="4">
        <f t="shared" si="4"/>
        <v>262453</v>
      </c>
      <c r="M89" s="166"/>
    </row>
    <row r="90" spans="1:13" x14ac:dyDescent="0.25">
      <c r="A90" s="456"/>
      <c r="B90" s="454"/>
      <c r="C90" s="131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105">
        <v>0</v>
      </c>
      <c r="L90" s="4">
        <f t="shared" si="4"/>
        <v>376800</v>
      </c>
      <c r="M90" s="166"/>
    </row>
    <row r="91" spans="1:13" ht="13.5" customHeight="1" x14ac:dyDescent="0.25">
      <c r="A91" s="456"/>
      <c r="B91" s="454"/>
      <c r="C91" s="131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105">
        <v>0</v>
      </c>
      <c r="L91" s="4">
        <f t="shared" si="4"/>
        <v>7700200</v>
      </c>
    </row>
    <row r="92" spans="1:13" ht="13.5" customHeight="1" x14ac:dyDescent="0.25">
      <c r="A92" s="456"/>
      <c r="B92" s="454"/>
      <c r="C92" s="131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105">
        <v>0</v>
      </c>
      <c r="L92" s="4">
        <f t="shared" si="4"/>
        <v>2251652</v>
      </c>
    </row>
    <row r="93" spans="1:13" x14ac:dyDescent="0.25">
      <c r="A93" s="456"/>
      <c r="B93" s="454"/>
      <c r="C93" s="131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105">
        <v>0</v>
      </c>
      <c r="L93" s="4">
        <f t="shared" si="4"/>
        <v>30539278</v>
      </c>
    </row>
    <row r="94" spans="1:13" x14ac:dyDescent="0.25">
      <c r="A94" s="457"/>
      <c r="B94" s="450"/>
      <c r="C94" s="131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105">
        <v>0</v>
      </c>
      <c r="L94" s="4">
        <f t="shared" si="4"/>
        <v>8245606</v>
      </c>
    </row>
    <row r="95" spans="1:13" ht="23.25" customHeight="1" x14ac:dyDescent="0.25">
      <c r="A95" s="458" t="s">
        <v>86</v>
      </c>
      <c r="B95" s="459"/>
      <c r="C95" s="460"/>
      <c r="D95" s="138">
        <f t="shared" ref="D95:L95" si="5">SUM(D32:D94)</f>
        <v>426209554</v>
      </c>
      <c r="E95" s="138">
        <f t="shared" si="5"/>
        <v>508884280</v>
      </c>
      <c r="F95" s="138">
        <f t="shared" si="5"/>
        <v>0</v>
      </c>
      <c r="G95" s="138">
        <f t="shared" si="5"/>
        <v>12252421</v>
      </c>
      <c r="H95" s="138">
        <f t="shared" si="5"/>
        <v>-1740637</v>
      </c>
      <c r="I95" s="138">
        <f t="shared" si="5"/>
        <v>2000</v>
      </c>
      <c r="J95" s="138">
        <f t="shared" si="5"/>
        <v>519398064</v>
      </c>
      <c r="K95" s="138">
        <f t="shared" si="5"/>
        <v>297303580</v>
      </c>
      <c r="L95" s="138">
        <f t="shared" si="5"/>
        <v>222094484</v>
      </c>
    </row>
    <row r="96" spans="1:13" x14ac:dyDescent="0.25">
      <c r="F96" s="2"/>
    </row>
    <row r="97" spans="1:12" x14ac:dyDescent="0.25">
      <c r="F97" s="2"/>
    </row>
    <row r="98" spans="1:12" x14ac:dyDescent="0.25">
      <c r="F98" s="2"/>
    </row>
    <row r="99" spans="1:12" ht="15.6" x14ac:dyDescent="0.3">
      <c r="A99" s="64" t="s">
        <v>140</v>
      </c>
      <c r="F99" s="2"/>
    </row>
    <row r="100" spans="1:12" x14ac:dyDescent="0.25">
      <c r="G100" s="73">
        <v>43738</v>
      </c>
      <c r="L100" s="55"/>
    </row>
    <row r="101" spans="1:12" s="85" customFormat="1" ht="30.6" x14ac:dyDescent="0.25">
      <c r="A101" s="366" t="s">
        <v>101</v>
      </c>
      <c r="B101" s="367"/>
      <c r="C101" s="84" t="s">
        <v>44</v>
      </c>
      <c r="D101" s="86" t="s">
        <v>21</v>
      </c>
      <c r="E101" s="86" t="s">
        <v>129</v>
      </c>
      <c r="F101" s="87" t="s">
        <v>43</v>
      </c>
      <c r="G101" s="100" t="s">
        <v>126</v>
      </c>
      <c r="H101" s="100" t="s">
        <v>83</v>
      </c>
      <c r="I101" s="100" t="s">
        <v>141</v>
      </c>
      <c r="J101" s="86" t="s">
        <v>137</v>
      </c>
      <c r="K101" s="106" t="s">
        <v>135</v>
      </c>
    </row>
    <row r="102" spans="1:12" x14ac:dyDescent="0.25">
      <c r="A102" s="368"/>
      <c r="B102" s="355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5">
      <c r="A103" s="368"/>
      <c r="B103" s="355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5">
      <c r="A104" s="368"/>
      <c r="B104" s="355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5">
      <c r="A105" s="368"/>
      <c r="B105" s="355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5">
      <c r="A106" s="368"/>
      <c r="B106" s="355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5">
      <c r="A107" s="368"/>
      <c r="B107" s="355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5">
      <c r="A108" s="368"/>
      <c r="B108" s="355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5">
      <c r="A109" s="368"/>
      <c r="B109" s="355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7">
        <f t="shared" si="12"/>
        <v>28044581</v>
      </c>
    </row>
    <row r="110" spans="1:12" x14ac:dyDescent="0.25">
      <c r="A110" s="368"/>
      <c r="B110" s="355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9">
        <f t="shared" si="13"/>
        <v>28044581</v>
      </c>
      <c r="L110" s="1"/>
    </row>
    <row r="111" spans="1:12" x14ac:dyDescent="0.25">
      <c r="A111" s="368"/>
      <c r="B111" s="355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5">
      <c r="A112" s="368"/>
      <c r="B112" s="355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120">
        <f t="shared" si="15"/>
        <v>2212242</v>
      </c>
    </row>
    <row r="113" spans="1:12" x14ac:dyDescent="0.25">
      <c r="A113" s="368"/>
      <c r="B113" s="355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120">
        <f t="shared" si="16"/>
        <v>736000</v>
      </c>
    </row>
    <row r="114" spans="1:12" x14ac:dyDescent="0.25">
      <c r="A114" s="368"/>
      <c r="B114" s="355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5">
      <c r="A115" s="368"/>
      <c r="B115" s="355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5">
      <c r="A116" s="368"/>
      <c r="B116" s="355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5">
      <c r="A117" s="368"/>
      <c r="B117" s="355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7">
        <f t="shared" si="20"/>
        <v>0</v>
      </c>
    </row>
    <row r="118" spans="1:12" x14ac:dyDescent="0.25">
      <c r="A118" s="368"/>
      <c r="B118" s="355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7">
        <f t="shared" si="21"/>
        <v>0</v>
      </c>
    </row>
    <row r="119" spans="1:12" x14ac:dyDescent="0.25">
      <c r="A119" s="368"/>
      <c r="B119" s="355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5">
      <c r="A120" s="368"/>
      <c r="B120" s="355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5">
      <c r="A121" s="368"/>
      <c r="B121" s="355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5">
      <c r="A122" s="368"/>
      <c r="B122" s="355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7">
        <f t="shared" si="25"/>
        <v>0</v>
      </c>
    </row>
    <row r="123" spans="1:12" x14ac:dyDescent="0.25">
      <c r="A123" s="368"/>
      <c r="B123" s="355"/>
      <c r="C123" s="63" t="s">
        <v>117</v>
      </c>
      <c r="D123" s="108">
        <f t="shared" ref="D123:J123" si="26">D36+D86</f>
        <v>0</v>
      </c>
      <c r="E123" s="108">
        <f t="shared" si="26"/>
        <v>73260</v>
      </c>
      <c r="F123" s="108">
        <f t="shared" si="26"/>
        <v>354000</v>
      </c>
      <c r="G123" s="108">
        <f t="shared" si="26"/>
        <v>0</v>
      </c>
      <c r="H123" s="108">
        <f t="shared" si="26"/>
        <v>0</v>
      </c>
      <c r="I123" s="108">
        <f t="shared" si="26"/>
        <v>0</v>
      </c>
      <c r="J123" s="108">
        <f t="shared" si="26"/>
        <v>427260</v>
      </c>
      <c r="K123" s="108">
        <f>K36+K86</f>
        <v>73260</v>
      </c>
    </row>
    <row r="124" spans="1:12" x14ac:dyDescent="0.25">
      <c r="A124" s="368"/>
      <c r="B124" s="355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5">
      <c r="A125" s="368"/>
      <c r="B125" s="355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7">
        <f t="shared" si="28"/>
        <v>83000</v>
      </c>
    </row>
    <row r="126" spans="1:12" x14ac:dyDescent="0.25">
      <c r="A126" s="368"/>
      <c r="B126" s="355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5">
      <c r="A127" s="368"/>
      <c r="B127" s="355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5">
      <c r="A128" s="368"/>
      <c r="B128" s="355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7">
        <f t="shared" si="31"/>
        <v>0</v>
      </c>
    </row>
    <row r="129" spans="1:12" x14ac:dyDescent="0.25">
      <c r="A129" s="368"/>
      <c r="B129" s="355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35">
        <f t="shared" si="32"/>
        <v>12478362</v>
      </c>
    </row>
    <row r="130" spans="1:12" x14ac:dyDescent="0.25">
      <c r="A130" s="368"/>
      <c r="B130" s="355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7">
        <f t="shared" si="33"/>
        <v>10889300</v>
      </c>
    </row>
    <row r="131" spans="1:12" x14ac:dyDescent="0.25">
      <c r="A131" s="368"/>
      <c r="B131" s="355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9">
        <f t="shared" si="34"/>
        <v>23367662</v>
      </c>
      <c r="L131" s="1"/>
    </row>
    <row r="132" spans="1:12" x14ac:dyDescent="0.25">
      <c r="A132" s="368"/>
      <c r="B132" s="355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5">
      <c r="A133" s="368"/>
      <c r="B133" s="355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5">
      <c r="A134" s="368"/>
      <c r="B134" s="355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5">
      <c r="A135" s="368"/>
      <c r="B135" s="355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5">
      <c r="A136" s="368"/>
      <c r="B136" s="355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5">
      <c r="A137" s="368"/>
      <c r="B137" s="355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5">
      <c r="A138" s="368"/>
      <c r="B138" s="355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5">
      <c r="A139" s="368"/>
      <c r="B139" s="355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5">
      <c r="A140" s="368"/>
      <c r="B140" s="355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10">
        <f t="shared" si="41"/>
        <v>3967790</v>
      </c>
      <c r="L140" s="1"/>
    </row>
    <row r="141" spans="1:12" x14ac:dyDescent="0.25">
      <c r="A141" s="368"/>
      <c r="B141" s="355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11">
        <f t="shared" si="42"/>
        <v>243194245</v>
      </c>
      <c r="L141" s="1"/>
    </row>
    <row r="142" spans="1:12" x14ac:dyDescent="0.25">
      <c r="A142" s="369"/>
      <c r="B142" s="370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5">
      <c r="A143" s="1"/>
      <c r="B143" s="98"/>
      <c r="C143" s="1"/>
      <c r="D143" s="1"/>
      <c r="E143" s="1"/>
      <c r="F143" s="68"/>
      <c r="G143" s="1"/>
      <c r="H143" s="1"/>
      <c r="I143" s="1"/>
      <c r="J143" s="1"/>
      <c r="K143" s="112"/>
      <c r="L143" s="1"/>
    </row>
    <row r="144" spans="1:12" x14ac:dyDescent="0.25">
      <c r="C144" s="5"/>
      <c r="D144" s="5"/>
      <c r="F144" s="2"/>
    </row>
    <row r="145" spans="3:6" x14ac:dyDescent="0.25">
      <c r="C145" s="5"/>
      <c r="D145" s="5"/>
      <c r="F145" s="2"/>
    </row>
  </sheetData>
  <mergeCells count="41"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1:C31"/>
    <mergeCell ref="A25:A27"/>
    <mergeCell ref="A32:A42"/>
    <mergeCell ref="B32:B39"/>
    <mergeCell ref="B40:B4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2020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'2020'!Nyomtatási_terület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Jenczer</cp:lastModifiedBy>
  <cp:lastPrinted>2020-06-10T19:20:32Z</cp:lastPrinted>
  <dcterms:created xsi:type="dcterms:W3CDTF">2018-05-09T11:44:34Z</dcterms:created>
  <dcterms:modified xsi:type="dcterms:W3CDTF">2020-06-10T19:27:13Z</dcterms:modified>
</cp:coreProperties>
</file>