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ILDIKÓ-BARBI\ELŐIRÁNYZATOK_\KKTÖT ELŐIR MÓD 2008-2019\2020\Előirányzat módosítás (1A)\szeptember 25-i előterjesztéshez\"/>
    </mc:Choice>
  </mc:AlternateContent>
  <xr:revisionPtr revIDLastSave="0" documentId="13_ncr:1_{823D4EF6-B5C5-40A7-95BD-68A52253CFAE}" xr6:coauthVersionLast="45" xr6:coauthVersionMax="45" xr10:uidLastSave="{00000000-0000-0000-0000-000000000000}"/>
  <bookViews>
    <workbookView xWindow="-120" yWindow="-120" windowWidth="21840" windowHeight="131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0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'2020'!$A$5:$S$5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'2020'!$A$1:$R$251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</workbook>
</file>

<file path=xl/calcChain.xml><?xml version="1.0" encoding="utf-8"?>
<calcChain xmlns="http://schemas.openxmlformats.org/spreadsheetml/2006/main">
  <c r="F124" i="20" l="1"/>
  <c r="F125" i="20"/>
  <c r="F126" i="20"/>
  <c r="F127" i="20"/>
  <c r="F128" i="20"/>
  <c r="F129" i="20"/>
  <c r="F130" i="20"/>
  <c r="F131" i="20"/>
  <c r="F132" i="20"/>
  <c r="F133" i="20"/>
  <c r="F134" i="20"/>
  <c r="F135" i="20"/>
  <c r="F136" i="20"/>
  <c r="F137" i="20"/>
  <c r="F138" i="20"/>
  <c r="F139" i="20"/>
  <c r="F140" i="20"/>
  <c r="F141" i="20"/>
  <c r="F142" i="20"/>
  <c r="F143" i="20"/>
  <c r="F144" i="20"/>
  <c r="F145" i="20"/>
  <c r="F146" i="20"/>
  <c r="F147" i="20"/>
  <c r="F148" i="20"/>
  <c r="F149" i="20"/>
  <c r="F150" i="20"/>
  <c r="F151" i="20"/>
  <c r="F152" i="20"/>
  <c r="F153" i="20"/>
  <c r="F154" i="20"/>
  <c r="F155" i="20"/>
  <c r="F156" i="20"/>
  <c r="F157" i="20"/>
  <c r="F158" i="20"/>
  <c r="F159" i="20"/>
  <c r="F160" i="20"/>
  <c r="F161" i="20"/>
  <c r="F162" i="20"/>
  <c r="F163" i="20"/>
  <c r="F164" i="20"/>
  <c r="F165" i="20"/>
  <c r="F166" i="20"/>
  <c r="E6" i="20" l="1"/>
  <c r="E25" i="20"/>
  <c r="F42" i="20" l="1"/>
  <c r="F38" i="20"/>
  <c r="F8" i="20"/>
  <c r="F7" i="20"/>
  <c r="H231" i="20" l="1"/>
  <c r="H246" i="20"/>
  <c r="H203" i="20"/>
  <c r="H232" i="20" s="1"/>
  <c r="H202" i="20"/>
  <c r="H230" i="20" s="1"/>
  <c r="H190" i="20"/>
  <c r="H191" i="20"/>
  <c r="H186" i="20"/>
  <c r="H178" i="20"/>
  <c r="H176" i="20"/>
  <c r="H172" i="20"/>
  <c r="E106" i="20"/>
  <c r="E103" i="20"/>
  <c r="F116" i="20"/>
  <c r="F113" i="20"/>
  <c r="G113" i="20"/>
  <c r="H113" i="20"/>
  <c r="I113" i="20"/>
  <c r="J113" i="20"/>
  <c r="K113" i="20"/>
  <c r="L113" i="20"/>
  <c r="M113" i="20"/>
  <c r="N113" i="20"/>
  <c r="O113" i="20"/>
  <c r="F108" i="20"/>
  <c r="G108" i="20"/>
  <c r="H108" i="20"/>
  <c r="I108" i="20"/>
  <c r="J108" i="20"/>
  <c r="K108" i="20"/>
  <c r="L108" i="20"/>
  <c r="M108" i="20"/>
  <c r="N108" i="20"/>
  <c r="O108" i="20"/>
  <c r="F96" i="20"/>
  <c r="G96" i="20"/>
  <c r="H96" i="20"/>
  <c r="I96" i="20"/>
  <c r="J96" i="20"/>
  <c r="K96" i="20"/>
  <c r="L96" i="20"/>
  <c r="M96" i="20"/>
  <c r="N96" i="20"/>
  <c r="O96" i="20"/>
  <c r="F93" i="20"/>
  <c r="G93" i="20"/>
  <c r="H93" i="20"/>
  <c r="I93" i="20"/>
  <c r="J93" i="20"/>
  <c r="K93" i="20"/>
  <c r="L93" i="20"/>
  <c r="M93" i="20"/>
  <c r="N93" i="20"/>
  <c r="O93" i="20"/>
  <c r="F87" i="20"/>
  <c r="G87" i="20"/>
  <c r="H87" i="20"/>
  <c r="I87" i="20"/>
  <c r="J87" i="20"/>
  <c r="K87" i="20"/>
  <c r="L87" i="20"/>
  <c r="M87" i="20"/>
  <c r="N87" i="20"/>
  <c r="O87" i="20"/>
  <c r="F75" i="20"/>
  <c r="G75" i="20"/>
  <c r="H75" i="20"/>
  <c r="I75" i="20"/>
  <c r="J75" i="20"/>
  <c r="K75" i="20"/>
  <c r="L75" i="20"/>
  <c r="M75" i="20"/>
  <c r="N75" i="20"/>
  <c r="O75" i="20"/>
  <c r="F71" i="20"/>
  <c r="G71" i="20"/>
  <c r="H71" i="20"/>
  <c r="I71" i="20"/>
  <c r="J71" i="20"/>
  <c r="K71" i="20"/>
  <c r="L71" i="20"/>
  <c r="M71" i="20"/>
  <c r="N71" i="20"/>
  <c r="O71" i="20"/>
  <c r="F68" i="20"/>
  <c r="G68" i="20"/>
  <c r="H68" i="20"/>
  <c r="I68" i="20"/>
  <c r="J68" i="20"/>
  <c r="K68" i="20"/>
  <c r="L68" i="20"/>
  <c r="M68" i="20"/>
  <c r="N68" i="20"/>
  <c r="O68" i="20"/>
  <c r="F63" i="20"/>
  <c r="G63" i="20"/>
  <c r="H63" i="20"/>
  <c r="I63" i="20"/>
  <c r="J63" i="20"/>
  <c r="K63" i="20"/>
  <c r="L63" i="20"/>
  <c r="M63" i="20"/>
  <c r="N63" i="20"/>
  <c r="O63" i="20"/>
  <c r="F48" i="20"/>
  <c r="G48" i="20"/>
  <c r="H48" i="20"/>
  <c r="I48" i="20"/>
  <c r="J48" i="20"/>
  <c r="K48" i="20"/>
  <c r="L48" i="20"/>
  <c r="M48" i="20"/>
  <c r="N48" i="20"/>
  <c r="O48" i="20"/>
  <c r="F45" i="20"/>
  <c r="G45" i="20"/>
  <c r="H45" i="20"/>
  <c r="I45" i="20"/>
  <c r="J45" i="20"/>
  <c r="K45" i="20"/>
  <c r="L45" i="20"/>
  <c r="M45" i="20"/>
  <c r="N45" i="20"/>
  <c r="O45" i="20"/>
  <c r="F34" i="20"/>
  <c r="G34" i="20"/>
  <c r="F117" i="20" l="1"/>
  <c r="G124" i="20"/>
  <c r="G125" i="20"/>
  <c r="G126" i="20"/>
  <c r="G127" i="20"/>
  <c r="G128" i="20"/>
  <c r="G129" i="20"/>
  <c r="G130" i="20"/>
  <c r="G131" i="20"/>
  <c r="G132" i="20"/>
  <c r="G133" i="20"/>
  <c r="G134" i="20"/>
  <c r="G135" i="20"/>
  <c r="G136" i="20"/>
  <c r="G137" i="20"/>
  <c r="G138" i="20"/>
  <c r="G139" i="20"/>
  <c r="G140" i="20"/>
  <c r="G141" i="20"/>
  <c r="G142" i="20"/>
  <c r="G143" i="20"/>
  <c r="G144" i="20"/>
  <c r="G145" i="20"/>
  <c r="G146" i="20"/>
  <c r="G147" i="20"/>
  <c r="G148" i="20"/>
  <c r="G149" i="20"/>
  <c r="G150" i="20"/>
  <c r="G151" i="20"/>
  <c r="G152" i="20"/>
  <c r="G153" i="20"/>
  <c r="G154" i="20"/>
  <c r="G155" i="20"/>
  <c r="G156" i="20"/>
  <c r="G157" i="20"/>
  <c r="G158" i="20"/>
  <c r="G159" i="20"/>
  <c r="G160" i="20"/>
  <c r="G161" i="20"/>
  <c r="G162" i="20"/>
  <c r="G163" i="20"/>
  <c r="G164" i="20"/>
  <c r="G165" i="20"/>
  <c r="G116" i="20"/>
  <c r="G117" i="20" s="1"/>
  <c r="G166" i="20" s="1"/>
  <c r="Q130" i="20" l="1"/>
  <c r="I117" i="20"/>
  <c r="I166" i="20" s="1"/>
  <c r="J117" i="20"/>
  <c r="J166" i="20" s="1"/>
  <c r="K117" i="20"/>
  <c r="K166" i="20" s="1"/>
  <c r="L117" i="20"/>
  <c r="L166" i="20" s="1"/>
  <c r="N117" i="20"/>
  <c r="N166" i="20" s="1"/>
  <c r="I165" i="20"/>
  <c r="J165" i="20"/>
  <c r="K165" i="20"/>
  <c r="L165" i="20"/>
  <c r="M165" i="20"/>
  <c r="N165" i="20"/>
  <c r="I124" i="20" l="1"/>
  <c r="J124" i="20"/>
  <c r="K124" i="20"/>
  <c r="L124" i="20"/>
  <c r="M124" i="20"/>
  <c r="N124" i="20"/>
  <c r="O124" i="20"/>
  <c r="E130" i="20"/>
  <c r="H130" i="20"/>
  <c r="I130" i="20"/>
  <c r="J130" i="20"/>
  <c r="K130" i="20"/>
  <c r="L130" i="20"/>
  <c r="M130" i="20"/>
  <c r="N130" i="20"/>
  <c r="O130" i="20"/>
  <c r="D130" i="20"/>
  <c r="I34" i="20"/>
  <c r="I133" i="20" s="1"/>
  <c r="J34" i="20"/>
  <c r="J133" i="20" s="1"/>
  <c r="K34" i="20"/>
  <c r="K133" i="20" s="1"/>
  <c r="L34" i="20"/>
  <c r="L133" i="20" s="1"/>
  <c r="M34" i="20"/>
  <c r="M133" i="20" s="1"/>
  <c r="N34" i="20"/>
  <c r="N133" i="20" s="1"/>
  <c r="P31" i="20" l="1"/>
  <c r="E147" i="20" l="1"/>
  <c r="H147" i="20"/>
  <c r="M147" i="20"/>
  <c r="O147" i="20"/>
  <c r="Q147" i="20"/>
  <c r="D147" i="20"/>
  <c r="P84" i="20"/>
  <c r="R84" i="20" s="1"/>
  <c r="P38" i="20" l="1"/>
  <c r="R38" i="20" s="1"/>
  <c r="P7" i="20"/>
  <c r="R7" i="20" s="1"/>
  <c r="E143" i="20"/>
  <c r="H143" i="20"/>
  <c r="M143" i="20"/>
  <c r="O143" i="20"/>
  <c r="Q143" i="20"/>
  <c r="D143" i="20"/>
  <c r="D127" i="20"/>
  <c r="E126" i="20"/>
  <c r="H126" i="20"/>
  <c r="M126" i="20"/>
  <c r="O126" i="20"/>
  <c r="Q126" i="20"/>
  <c r="D126" i="20"/>
  <c r="P143" i="20" l="1"/>
  <c r="P126" i="20"/>
  <c r="H213" i="20"/>
  <c r="H241" i="20" l="1"/>
  <c r="H233" i="20"/>
  <c r="H228" i="20"/>
  <c r="H227" i="20"/>
  <c r="H170" i="20"/>
  <c r="H226" i="20" s="1"/>
  <c r="H229" i="20"/>
  <c r="H248" i="20"/>
  <c r="H242" i="20"/>
  <c r="H234" i="20"/>
  <c r="H244" i="20"/>
  <c r="H243" i="20"/>
  <c r="H180" i="20" l="1"/>
  <c r="H206" i="20"/>
  <c r="H235" i="20"/>
  <c r="P49" i="20" l="1"/>
  <c r="O125" i="20"/>
  <c r="O127" i="20"/>
  <c r="O128" i="20"/>
  <c r="O129" i="20"/>
  <c r="O131" i="20"/>
  <c r="O132" i="20"/>
  <c r="O134" i="20"/>
  <c r="O135" i="20"/>
  <c r="O136" i="20"/>
  <c r="O137" i="20"/>
  <c r="O138" i="20"/>
  <c r="O139" i="20"/>
  <c r="O140" i="20"/>
  <c r="O141" i="20"/>
  <c r="O142" i="20"/>
  <c r="O144" i="20"/>
  <c r="O145" i="20"/>
  <c r="O146" i="20"/>
  <c r="O148" i="20"/>
  <c r="O149" i="20"/>
  <c r="O150" i="20"/>
  <c r="O151" i="20"/>
  <c r="O152" i="20"/>
  <c r="O153" i="20"/>
  <c r="O154" i="20"/>
  <c r="O155" i="20"/>
  <c r="O156" i="20"/>
  <c r="O157" i="20"/>
  <c r="O158" i="20"/>
  <c r="O159" i="20"/>
  <c r="O160" i="20"/>
  <c r="O161" i="20"/>
  <c r="O162" i="20"/>
  <c r="O163" i="20"/>
  <c r="O164" i="20"/>
  <c r="O165" i="20"/>
  <c r="O117" i="20"/>
  <c r="O166" i="20" s="1"/>
  <c r="O34" i="20"/>
  <c r="O133" i="20" s="1"/>
  <c r="D148" i="20" l="1"/>
  <c r="E146" i="20"/>
  <c r="H146" i="20"/>
  <c r="M146" i="20"/>
  <c r="Q146" i="20"/>
  <c r="D146" i="20"/>
  <c r="D132" i="20"/>
  <c r="E132" i="20"/>
  <c r="H132" i="20"/>
  <c r="M132" i="20"/>
  <c r="Q132" i="20"/>
  <c r="M131" i="20" l="1"/>
  <c r="H131" i="20"/>
  <c r="E131" i="20"/>
  <c r="D131" i="20"/>
  <c r="Q131" i="20"/>
  <c r="Q116" i="20" l="1"/>
  <c r="Q108" i="20" l="1"/>
  <c r="E108" i="20"/>
  <c r="P29" i="20" l="1"/>
  <c r="D51" i="20"/>
  <c r="E63" i="20"/>
  <c r="Q63" i="20"/>
  <c r="E68" i="20"/>
  <c r="Q68" i="20"/>
  <c r="E71" i="20"/>
  <c r="Q71" i="20"/>
  <c r="D71" i="20"/>
  <c r="D68" i="20"/>
  <c r="D63" i="20"/>
  <c r="E45" i="20"/>
  <c r="Q45" i="20"/>
  <c r="E48" i="20"/>
  <c r="Q48" i="20"/>
  <c r="D48" i="20"/>
  <c r="D45" i="20"/>
  <c r="E87" i="20"/>
  <c r="Q87" i="20"/>
  <c r="P88" i="20"/>
  <c r="R88" i="20" s="1"/>
  <c r="E93" i="20"/>
  <c r="Q93" i="20"/>
  <c r="E96" i="20"/>
  <c r="Q96" i="20"/>
  <c r="P98" i="20"/>
  <c r="R98" i="20" s="1"/>
  <c r="P97" i="20"/>
  <c r="R97" i="20" s="1"/>
  <c r="P76" i="20"/>
  <c r="R76" i="20" s="1"/>
  <c r="E75" i="20"/>
  <c r="Q75" i="20"/>
  <c r="P33" i="20"/>
  <c r="R33" i="20" s="1"/>
  <c r="P32" i="20"/>
  <c r="R32" i="20" s="1"/>
  <c r="R31" i="20"/>
  <c r="P30" i="20"/>
  <c r="R30" i="20" s="1"/>
  <c r="P28" i="20"/>
  <c r="R28" i="20" s="1"/>
  <c r="P27" i="20"/>
  <c r="P26" i="20"/>
  <c r="R26" i="20" s="1"/>
  <c r="P25" i="20"/>
  <c r="R25" i="20" s="1"/>
  <c r="P24" i="20"/>
  <c r="R24" i="20" s="1"/>
  <c r="P23" i="20"/>
  <c r="P22" i="20"/>
  <c r="R22" i="20" s="1"/>
  <c r="P21" i="20"/>
  <c r="R21" i="20" s="1"/>
  <c r="P20" i="20"/>
  <c r="R20" i="20" s="1"/>
  <c r="P19" i="20"/>
  <c r="R19" i="20" s="1"/>
  <c r="P18" i="20"/>
  <c r="R18" i="20" s="1"/>
  <c r="P17" i="20"/>
  <c r="R17" i="20" s="1"/>
  <c r="P16" i="20"/>
  <c r="R16" i="20" s="1"/>
  <c r="P15" i="20"/>
  <c r="R15" i="20" s="1"/>
  <c r="P14" i="20"/>
  <c r="R14" i="20" s="1"/>
  <c r="P13" i="20"/>
  <c r="R13" i="20" s="1"/>
  <c r="P12" i="20"/>
  <c r="R12" i="20" s="1"/>
  <c r="P11" i="20"/>
  <c r="R11" i="20" s="1"/>
  <c r="P10" i="20"/>
  <c r="R10" i="20" s="1"/>
  <c r="P9" i="20"/>
  <c r="R9" i="20" s="1"/>
  <c r="P8" i="20"/>
  <c r="R8" i="20" s="1"/>
  <c r="P6" i="20"/>
  <c r="P72" i="20"/>
  <c r="R72" i="20" s="1"/>
  <c r="P70" i="20"/>
  <c r="R70" i="20" s="1"/>
  <c r="P69" i="20"/>
  <c r="R69" i="20" s="1"/>
  <c r="P67" i="20"/>
  <c r="R67" i="20" s="1"/>
  <c r="P66" i="20"/>
  <c r="R66" i="20" s="1"/>
  <c r="P65" i="20"/>
  <c r="R65" i="20" s="1"/>
  <c r="P64" i="20"/>
  <c r="R64" i="20" s="1"/>
  <c r="P62" i="20"/>
  <c r="R62" i="20" s="1"/>
  <c r="P61" i="20"/>
  <c r="R61" i="20" s="1"/>
  <c r="P60" i="20"/>
  <c r="P59" i="20"/>
  <c r="R59" i="20" s="1"/>
  <c r="P58" i="20"/>
  <c r="R58" i="20" s="1"/>
  <c r="P57" i="20"/>
  <c r="R57" i="20" s="1"/>
  <c r="P56" i="20"/>
  <c r="R56" i="20" s="1"/>
  <c r="P55" i="20"/>
  <c r="R55" i="20" s="1"/>
  <c r="P54" i="20"/>
  <c r="R54" i="20" s="1"/>
  <c r="P53" i="20"/>
  <c r="R53" i="20" s="1"/>
  <c r="P52" i="20"/>
  <c r="R52" i="20" s="1"/>
  <c r="P51" i="20"/>
  <c r="R51" i="20" s="1"/>
  <c r="P50" i="20"/>
  <c r="R50" i="20" s="1"/>
  <c r="P47" i="20"/>
  <c r="R47" i="20" s="1"/>
  <c r="P46" i="20"/>
  <c r="P44" i="20"/>
  <c r="R44" i="20" s="1"/>
  <c r="P43" i="20"/>
  <c r="R43" i="20" s="1"/>
  <c r="P42" i="20"/>
  <c r="P41" i="20"/>
  <c r="P40" i="20"/>
  <c r="R40" i="20" s="1"/>
  <c r="P39" i="20"/>
  <c r="R39" i="20" s="1"/>
  <c r="P37" i="20"/>
  <c r="R37" i="20" s="1"/>
  <c r="P36" i="20"/>
  <c r="R36" i="20" s="1"/>
  <c r="P35" i="20"/>
  <c r="R35" i="20" s="1"/>
  <c r="P74" i="20"/>
  <c r="R74" i="20" s="1"/>
  <c r="P73" i="20"/>
  <c r="P86" i="20"/>
  <c r="R86" i="20" s="1"/>
  <c r="P85" i="20"/>
  <c r="R85" i="20" s="1"/>
  <c r="P83" i="20"/>
  <c r="P82" i="20"/>
  <c r="R82" i="20" s="1"/>
  <c r="P81" i="20"/>
  <c r="R81" i="20" s="1"/>
  <c r="P80" i="20"/>
  <c r="R80" i="20" s="1"/>
  <c r="P79" i="20"/>
  <c r="R79" i="20" s="1"/>
  <c r="P78" i="20"/>
  <c r="R78" i="20" s="1"/>
  <c r="P77" i="20"/>
  <c r="R77" i="20" s="1"/>
  <c r="P92" i="20"/>
  <c r="R92" i="20" s="1"/>
  <c r="P91" i="20"/>
  <c r="R91" i="20" s="1"/>
  <c r="P90" i="20"/>
  <c r="R90" i="20" s="1"/>
  <c r="P89" i="20"/>
  <c r="R89" i="20" s="1"/>
  <c r="P95" i="20"/>
  <c r="R95" i="20" s="1"/>
  <c r="P94" i="20"/>
  <c r="P102" i="20"/>
  <c r="R102" i="20" s="1"/>
  <c r="P101" i="20"/>
  <c r="R101" i="20" s="1"/>
  <c r="P100" i="20"/>
  <c r="R100" i="20" s="1"/>
  <c r="P99" i="20"/>
  <c r="P105" i="20"/>
  <c r="R105" i="20" s="1"/>
  <c r="P104" i="20"/>
  <c r="P107" i="20"/>
  <c r="R107" i="20" s="1"/>
  <c r="P106" i="20"/>
  <c r="R106" i="20" s="1"/>
  <c r="P112" i="20"/>
  <c r="R112" i="20" s="1"/>
  <c r="P111" i="20"/>
  <c r="R111" i="20" s="1"/>
  <c r="P110" i="20"/>
  <c r="R110" i="20" s="1"/>
  <c r="P109" i="20"/>
  <c r="R109" i="20" s="1"/>
  <c r="P114" i="20"/>
  <c r="P115" i="20"/>
  <c r="R115" i="20" s="1"/>
  <c r="E116" i="20"/>
  <c r="H116" i="20"/>
  <c r="M116" i="20"/>
  <c r="R27" i="20" l="1"/>
  <c r="P124" i="20"/>
  <c r="M117" i="20"/>
  <c r="M166" i="20" s="1"/>
  <c r="P130" i="20"/>
  <c r="R41" i="20"/>
  <c r="P147" i="20"/>
  <c r="R42" i="20"/>
  <c r="P148" i="20"/>
  <c r="H194" i="20"/>
  <c r="R83" i="20"/>
  <c r="P146" i="20"/>
  <c r="R23" i="20"/>
  <c r="P131" i="20"/>
  <c r="R29" i="20"/>
  <c r="P132" i="20"/>
  <c r="H151" i="20"/>
  <c r="Q151" i="20"/>
  <c r="R6" i="20"/>
  <c r="R99" i="20"/>
  <c r="M151" i="20"/>
  <c r="E151" i="20"/>
  <c r="H216" i="20" s="1"/>
  <c r="R104" i="20"/>
  <c r="P75" i="20"/>
  <c r="R75" i="20" s="1"/>
  <c r="P63" i="20"/>
  <c r="R63" i="20" s="1"/>
  <c r="P96" i="20"/>
  <c r="R96" i="20" s="1"/>
  <c r="P116" i="20"/>
  <c r="R116" i="20" s="1"/>
  <c r="P93" i="20"/>
  <c r="R93" i="20" s="1"/>
  <c r="P68" i="20"/>
  <c r="R68" i="20" s="1"/>
  <c r="R60" i="20"/>
  <c r="R114" i="20"/>
  <c r="P71" i="20"/>
  <c r="R71" i="20" s="1"/>
  <c r="R49" i="20"/>
  <c r="R73" i="20"/>
  <c r="R94" i="20"/>
  <c r="P87" i="20"/>
  <c r="R87" i="20" s="1"/>
  <c r="P48" i="20"/>
  <c r="R48" i="20" s="1"/>
  <c r="R46" i="20"/>
  <c r="P45" i="20"/>
  <c r="R45" i="20" s="1"/>
  <c r="D116" i="20"/>
  <c r="E113" i="20"/>
  <c r="E117" i="20" s="1"/>
  <c r="H117" i="20"/>
  <c r="H166" i="20" s="1"/>
  <c r="P113" i="20"/>
  <c r="Q113" i="20"/>
  <c r="Q117" i="20" s="1"/>
  <c r="D113" i="20"/>
  <c r="D96" i="20"/>
  <c r="D93" i="20"/>
  <c r="D87" i="20"/>
  <c r="D75" i="20"/>
  <c r="Q165" i="20"/>
  <c r="H165" i="20"/>
  <c r="E165" i="20"/>
  <c r="D165" i="20"/>
  <c r="Q164" i="20"/>
  <c r="M164" i="20"/>
  <c r="H164" i="20"/>
  <c r="E164" i="20"/>
  <c r="D164" i="20"/>
  <c r="Q163" i="20"/>
  <c r="M163" i="20"/>
  <c r="H163" i="20"/>
  <c r="E163" i="20"/>
  <c r="D163" i="20"/>
  <c r="Q162" i="20"/>
  <c r="M162" i="20"/>
  <c r="H162" i="20"/>
  <c r="E162" i="20"/>
  <c r="D162" i="20"/>
  <c r="Q161" i="20"/>
  <c r="M161" i="20"/>
  <c r="H161" i="20"/>
  <c r="E161" i="20"/>
  <c r="D161" i="20"/>
  <c r="Q160" i="20"/>
  <c r="M160" i="20"/>
  <c r="H160" i="20"/>
  <c r="E160" i="20"/>
  <c r="D160" i="20"/>
  <c r="Q159" i="20"/>
  <c r="M159" i="20"/>
  <c r="H159" i="20"/>
  <c r="E159" i="20"/>
  <c r="D159" i="20"/>
  <c r="Q158" i="20"/>
  <c r="M158" i="20"/>
  <c r="H158" i="20"/>
  <c r="E158" i="20"/>
  <c r="D158" i="20"/>
  <c r="Q157" i="20"/>
  <c r="M157" i="20"/>
  <c r="H157" i="20"/>
  <c r="E157" i="20"/>
  <c r="D157" i="20"/>
  <c r="Q156" i="20"/>
  <c r="M156" i="20"/>
  <c r="H156" i="20"/>
  <c r="E156" i="20"/>
  <c r="D156" i="20"/>
  <c r="Q155" i="20"/>
  <c r="M155" i="20"/>
  <c r="H155" i="20"/>
  <c r="E155" i="20"/>
  <c r="D155" i="20"/>
  <c r="Q154" i="20"/>
  <c r="M154" i="20"/>
  <c r="H154" i="20"/>
  <c r="E154" i="20"/>
  <c r="D154" i="20"/>
  <c r="Q153" i="20"/>
  <c r="M153" i="20"/>
  <c r="H153" i="20"/>
  <c r="E153" i="20"/>
  <c r="D153" i="20"/>
  <c r="Q152" i="20"/>
  <c r="M152" i="20"/>
  <c r="H152" i="20"/>
  <c r="E152" i="20"/>
  <c r="D152" i="20"/>
  <c r="Q150" i="20"/>
  <c r="M150" i="20"/>
  <c r="H150" i="20"/>
  <c r="E150" i="20"/>
  <c r="D150" i="20"/>
  <c r="Q149" i="20"/>
  <c r="M149" i="20"/>
  <c r="H149" i="20"/>
  <c r="E149" i="20"/>
  <c r="D149" i="20"/>
  <c r="Q148" i="20"/>
  <c r="M148" i="20"/>
  <c r="H148" i="20"/>
  <c r="E148" i="20"/>
  <c r="Q145" i="20"/>
  <c r="M145" i="20"/>
  <c r="H145" i="20"/>
  <c r="Q144" i="20"/>
  <c r="M144" i="20"/>
  <c r="H144" i="20"/>
  <c r="E144" i="20"/>
  <c r="D144" i="20"/>
  <c r="Q142" i="20"/>
  <c r="M142" i="20"/>
  <c r="H142" i="20"/>
  <c r="E142" i="20"/>
  <c r="D142" i="20"/>
  <c r="Q141" i="20"/>
  <c r="M141" i="20"/>
  <c r="H141" i="20"/>
  <c r="E141" i="20"/>
  <c r="D141" i="20"/>
  <c r="Q140" i="20"/>
  <c r="M140" i="20"/>
  <c r="H140" i="20"/>
  <c r="E140" i="20"/>
  <c r="D140" i="20"/>
  <c r="Q139" i="20"/>
  <c r="M139" i="20"/>
  <c r="H139" i="20"/>
  <c r="E139" i="20"/>
  <c r="D139" i="20"/>
  <c r="Q138" i="20"/>
  <c r="M138" i="20"/>
  <c r="H138" i="20"/>
  <c r="E138" i="20"/>
  <c r="D138" i="20"/>
  <c r="Q137" i="20"/>
  <c r="M137" i="20"/>
  <c r="H137" i="20"/>
  <c r="E137" i="20"/>
  <c r="D137" i="20"/>
  <c r="Q136" i="20"/>
  <c r="M136" i="20"/>
  <c r="H136" i="20"/>
  <c r="E136" i="20"/>
  <c r="D136" i="20"/>
  <c r="Q135" i="20"/>
  <c r="M135" i="20"/>
  <c r="H135" i="20"/>
  <c r="E135" i="20"/>
  <c r="D135" i="20"/>
  <c r="Q134" i="20"/>
  <c r="M134" i="20"/>
  <c r="H134" i="20"/>
  <c r="E134" i="20"/>
  <c r="D134" i="20"/>
  <c r="Q129" i="20"/>
  <c r="M129" i="20"/>
  <c r="H129" i="20"/>
  <c r="E129" i="20"/>
  <c r="D129" i="20"/>
  <c r="Q128" i="20"/>
  <c r="M128" i="20"/>
  <c r="H128" i="20"/>
  <c r="E128" i="20"/>
  <c r="D128" i="20"/>
  <c r="Q127" i="20"/>
  <c r="M127" i="20"/>
  <c r="H127" i="20"/>
  <c r="E127" i="20"/>
  <c r="Q125" i="20"/>
  <c r="M125" i="20"/>
  <c r="H125" i="20"/>
  <c r="E125" i="20"/>
  <c r="D125" i="20"/>
  <c r="Q124" i="20"/>
  <c r="H124" i="20"/>
  <c r="E124" i="20"/>
  <c r="D124" i="20"/>
  <c r="P152" i="20"/>
  <c r="P135" i="20"/>
  <c r="P164" i="20"/>
  <c r="P141" i="20"/>
  <c r="Q34" i="20"/>
  <c r="Q133" i="20" s="1"/>
  <c r="H34" i="20"/>
  <c r="H133" i="20" s="1"/>
  <c r="E34" i="20"/>
  <c r="E133" i="20" s="1"/>
  <c r="D34" i="20"/>
  <c r="D133" i="20" s="1"/>
  <c r="P127" i="20"/>
  <c r="H245" i="20" l="1"/>
  <c r="H218" i="20"/>
  <c r="H247" i="20" s="1"/>
  <c r="P103" i="20"/>
  <c r="P108" i="20" s="1"/>
  <c r="P117" i="20" s="1"/>
  <c r="P166" i="20" s="1"/>
  <c r="D108" i="20"/>
  <c r="D151" i="20" s="1"/>
  <c r="R113" i="20"/>
  <c r="E166" i="20"/>
  <c r="Q166" i="20"/>
  <c r="D145" i="20"/>
  <c r="P157" i="20"/>
  <c r="P134" i="20"/>
  <c r="P139" i="20"/>
  <c r="P161" i="20"/>
  <c r="P138" i="20"/>
  <c r="P142" i="20"/>
  <c r="P137" i="20"/>
  <c r="P144" i="20"/>
  <c r="P156" i="20"/>
  <c r="P158" i="20"/>
  <c r="P160" i="20"/>
  <c r="P162" i="20"/>
  <c r="P136" i="20"/>
  <c r="P140" i="20"/>
  <c r="P159" i="20"/>
  <c r="P163" i="20"/>
  <c r="P149" i="20"/>
  <c r="P129" i="20"/>
  <c r="P125" i="20"/>
  <c r="P155" i="20"/>
  <c r="P154" i="20"/>
  <c r="P150" i="20"/>
  <c r="P128" i="20"/>
  <c r="P153" i="20"/>
  <c r="E145" i="20"/>
  <c r="F174" i="19"/>
  <c r="H249" i="20" l="1"/>
  <c r="H220" i="20"/>
  <c r="P151" i="20"/>
  <c r="R103" i="20"/>
  <c r="R108" i="20" s="1"/>
  <c r="R117" i="20" s="1"/>
  <c r="D117" i="20"/>
  <c r="D166" i="20" s="1"/>
  <c r="P145" i="20"/>
  <c r="P165" i="20"/>
  <c r="P34" i="20"/>
  <c r="P133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R34" i="20" l="1"/>
  <c r="I6" i="19"/>
  <c r="F162" i="19" s="1"/>
  <c r="F129" i="19" l="1"/>
  <c r="G129" i="19"/>
  <c r="H129" i="19"/>
  <c r="I129" i="19"/>
  <c r="J129" i="19"/>
  <c r="K129" i="19"/>
  <c r="L129" i="19"/>
  <c r="N129" i="19"/>
  <c r="E129" i="19"/>
  <c r="E121" i="19" l="1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O106" i="19"/>
  <c r="Q99" i="19"/>
  <c r="O32" i="19"/>
  <c r="O115" i="19" s="1"/>
  <c r="Q32" i="19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J126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L31" i="18" l="1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L29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<sst xmlns="http://schemas.openxmlformats.org/spreadsheetml/2006/main" count="3052" uniqueCount="218">
  <si>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</si>
  <si>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</si>
  <si>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</si>
  <si>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</si>
  <si>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</si>
  <si>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</si>
  <si>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</si>
  <si>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</si>
  <si>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</si>
  <si>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</si>
  <si>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</si>
  <si>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</si>
  <si>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</si>
  <si>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</si>
  <si>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</si>
  <si>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</si>
  <si>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</si>
  <si>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</si>
  <si>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</si>
  <si>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</si>
  <si>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</si>
  <si>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</si>
  <si>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</si>
  <si>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</si>
  <si>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</si>
  <si>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</si>
  <si>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</si>
  <si>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</si>
  <si>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</si>
  <si>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</si>
  <si>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</si>
  <si>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</si>
  <si>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</si>
  <si>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</si>
  <si>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</si>
  <si>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</si>
  <si>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</si>
  <si>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</si>
  <si>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</si>
  <si>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</si>
  <si>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</si>
  <si>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</si>
  <si>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</si>
  <si>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</si>
  <si>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</si>
  <si>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</si>
  <si>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</si>
  <si>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</si>
  <si>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</si>
  <si>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</si>
  <si>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</si>
  <si>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</si>
  <si>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</si>
  <si>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</si>
  <si>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</si>
  <si>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</si>
  <si>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</si>
  <si>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</si>
  <si>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</si>
  <si>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</si>
  <si>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</si>
  <si>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</si>
  <si>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</si>
  <si>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</si>
  <si>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</si>
  <si>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</si>
  <si>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</si>
  <si>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</si>
  <si>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</si>
  <si>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</si>
  <si>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</si>
  <si>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</si>
  <si>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</si>
  <si>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</si>
  <si>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</si>
  <si>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</si>
  <si>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</si>
  <si>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</si>
  <si>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</si>
  <si>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</si>
  <si>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</si>
  <si>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</si>
  <si>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</si>
  <si>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</si>
  <si>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</si>
  <si>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</si>
  <si>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</si>
  <si>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</si>
  <si>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</si>
  <si>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</si>
  <si>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</si>
  <si>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</si>
  <si>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</si>
  <si>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</si>
  <si>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</si>
  <si>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</si>
  <si>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</si>
  <si>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</si>
  <si>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</si>
  <si>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</si>
  <si>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</si>
  <si>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</si>
  <si>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</si>
  <si>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</si>
  <si>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</si>
  <si>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</si>
  <si>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</si>
  <si>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</si>
  <si>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</si>
  <si>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</si>
  <si>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</si>
  <si>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</si>
  <si>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</si>
  <si>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</si>
  <si>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</si>
  <si>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</si>
  <si>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</si>
  <si>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</si>
  <si>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</si>
  <si>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</si>
  <si>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</si>
  <si>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</si>
  <si>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</si>
  <si>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</si>
  <si>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</si>
  <si>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</si>
  <si>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</si>
  <si>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</si>
  <si>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</si>
  <si>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</si>
  <si>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</si>
  <si>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</si>
  <si>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</si>
  <si>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</si>
  <si>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</si>
  <si>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</si>
  <si>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</si>
  <si>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</si>
  <si>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</si>
  <si>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</si>
  <si>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</si>
  <si>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</si>
  <si>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</si>
  <si>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</si>
  <si>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</si>
  <si>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</si>
  <si>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</si>
  <si>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</si>
  <si>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</si>
  <si>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</si>
  <si>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</si>
  <si>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</si>
  <si>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</si>
  <si>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</si>
  <si>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</si>
  <si>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</si>
  <si>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</si>
  <si>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</si>
  <si>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</si>
  <si>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</si>
  <si>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</si>
  <si>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</si>
  <si>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</si>
  <si>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</si>
  <si>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</si>
  <si>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</si>
  <si>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</si>
  <si>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</si>
  <si>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</si>
  <si>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</si>
  <si>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</si>
  <si>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</si>
  <si>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</si>
  <si>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</si>
  <si>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</si>
  <si>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</si>
  <si>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</si>
  <si>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</si>
  <si>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</si>
  <si>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</si>
  <si>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</si>
  <si>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</si>
  <si>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</si>
  <si>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</si>
  <si>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</si>
  <si>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</si>
  <si>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</si>
  <si>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</si>
  <si>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</si>
  <si>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</si>
  <si>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</si>
  <si>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</si>
  <si>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</si>
  <si>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</si>
  <si>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</si>
  <si>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</si>
  <si>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</si>
  <si>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Komlói Kistérség Többcélú Önkormányzati Társulás 2020</t>
  </si>
  <si>
    <t>K335</t>
  </si>
  <si>
    <t>107014</t>
  </si>
  <si>
    <t xml:space="preserve">Különbözet (módosított ei. - tény) </t>
  </si>
  <si>
    <t>B16  Műk.c.tám.ért.bev. EU-s támogatás</t>
  </si>
  <si>
    <t>B25  Felhalmozási célú tám. ért. bev. helyi önkormányzattól</t>
  </si>
  <si>
    <t>B16 Központi irányító szervi támogatás (szoc.ág.)</t>
  </si>
  <si>
    <t>B16 Központi irányító szervi támogatás (bérkompenzáció)</t>
  </si>
  <si>
    <t>B16 Központi irányító szervi támogatás (szoc.ág.pótlék)</t>
  </si>
  <si>
    <t>Előirányzat változás</t>
  </si>
  <si>
    <t>074032</t>
  </si>
  <si>
    <t>05. havi normatíva vált. Szoc.Szolg.Kp.</t>
  </si>
  <si>
    <t>Kiegészítő támogatás Szoc.Szolg.Kp.</t>
  </si>
  <si>
    <t>Kiegészítő támogatás (Csal.Seg.)</t>
  </si>
  <si>
    <t>Normatíva változás (Bölcsőde 05-07.hó)</t>
  </si>
  <si>
    <t>Normatíva változás (Bölcsőde étkezés)</t>
  </si>
  <si>
    <t>Normatíva változás (Bölcsödei kiegészítő támogatás)</t>
  </si>
  <si>
    <t>Pályázati tartalék kivezetése</t>
  </si>
  <si>
    <t>B16  Fejezeti kezelésű működési c. támogatás (EU-s pr.)</t>
  </si>
  <si>
    <t>B25 Fejezeti kezelésű felhalmozási c. támogatás (EU-s pr.)</t>
  </si>
  <si>
    <t>B16 Fejezeti kezelésű működési c. támogatás (EU-s pr.)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</si>
</sst>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5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name val="Calibri"/>
      <family val="2"/>
      <scheme val="minor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59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11" borderId="1" xfId="0" applyFont="1" applyFill="1" applyBorder="1" applyProtection="1">
      <protection locked="0"/>
    </xf>
    <xf numFmtId="3" fontId="0" fillId="11" borderId="1" xfId="0" applyNumberFormat="1" applyFill="1" applyBorder="1" applyProtection="1">
      <protection locked="0"/>
    </xf>
    <xf numFmtId="3" fontId="0" fillId="11" borderId="8" xfId="0" applyNumberFormat="1" applyFill="1" applyBorder="1" applyProtection="1">
      <protection locked="0"/>
    </xf>
    <xf numFmtId="166" fontId="4" fillId="11" borderId="1" xfId="1" applyNumberFormat="1" applyFont="1" applyFill="1" applyBorder="1" applyProtection="1">
      <protection locked="0"/>
    </xf>
    <xf numFmtId="0" fontId="0" fillId="11" borderId="1" xfId="0" applyFill="1" applyBorder="1" applyProtection="1">
      <protection locked="0"/>
    </xf>
    <xf numFmtId="49" fontId="0" fillId="2" borderId="1" xfId="0" applyNumberFormat="1" applyFill="1" applyBorder="1" applyAlignment="1" applyProtection="1">
      <alignment vertical="center"/>
      <protection locked="0"/>
    </xf>
    <xf numFmtId="49" fontId="0" fillId="2" borderId="17" xfId="0" applyNumberFormat="1" applyFill="1" applyBorder="1" applyAlignment="1" applyProtection="1">
      <alignment vertical="center"/>
      <protection locked="0"/>
    </xf>
    <xf numFmtId="0" fontId="0" fillId="0" borderId="17" xfId="0" applyBorder="1" applyProtection="1">
      <protection locked="0"/>
    </xf>
    <xf numFmtId="3" fontId="0" fillId="0" borderId="17" xfId="0" applyNumberFormat="1" applyBorder="1" applyProtection="1">
      <protection locked="0"/>
    </xf>
    <xf numFmtId="3" fontId="0" fillId="0" borderId="18" xfId="0" applyNumberFormat="1" applyBorder="1" applyProtection="1">
      <protection locked="0"/>
    </xf>
    <xf numFmtId="166" fontId="4" fillId="2" borderId="17" xfId="1" applyNumberFormat="1" applyFont="1" applyFill="1" applyBorder="1" applyProtection="1">
      <protection locked="0"/>
    </xf>
    <xf numFmtId="49" fontId="0" fillId="2" borderId="20" xfId="0" applyNumberFormat="1" applyFill="1" applyBorder="1" applyAlignment="1" applyProtection="1">
      <alignment horizontal="left" vertical="center"/>
      <protection locked="0"/>
    </xf>
    <xf numFmtId="3" fontId="0" fillId="2" borderId="24" xfId="0" applyNumberFormat="1" applyFill="1" applyBorder="1" applyProtection="1">
      <protection locked="0"/>
    </xf>
    <xf numFmtId="3" fontId="0" fillId="2" borderId="25" xfId="0" applyNumberFormat="1" applyFill="1" applyBorder="1" applyProtection="1">
      <protection locked="0"/>
    </xf>
    <xf numFmtId="3" fontId="0" fillId="11" borderId="25" xfId="0" applyNumberFormat="1" applyFill="1" applyBorder="1" applyProtection="1">
      <protection locked="0"/>
    </xf>
    <xf numFmtId="49" fontId="0" fillId="2" borderId="27" xfId="0" applyNumberFormat="1" applyFill="1" applyBorder="1" applyAlignment="1" applyProtection="1">
      <alignment vertical="center"/>
      <protection locked="0"/>
    </xf>
    <xf numFmtId="0" fontId="2" fillId="11" borderId="28" xfId="0" applyFont="1" applyFill="1" applyBorder="1" applyProtection="1">
      <protection locked="0"/>
    </xf>
    <xf numFmtId="3" fontId="0" fillId="11" borderId="27" xfId="0" applyNumberFormat="1" applyFill="1" applyBorder="1" applyProtection="1">
      <protection locked="0"/>
    </xf>
    <xf numFmtId="3" fontId="0" fillId="11" borderId="30" xfId="0" applyNumberFormat="1" applyFill="1" applyBorder="1" applyProtection="1">
      <protection locked="0"/>
    </xf>
    <xf numFmtId="0" fontId="0" fillId="0" borderId="27" xfId="0" applyBorder="1" applyProtection="1">
      <protection locked="0"/>
    </xf>
    <xf numFmtId="3" fontId="0" fillId="0" borderId="27" xfId="0" applyNumberFormat="1" applyBorder="1" applyProtection="1">
      <protection locked="0"/>
    </xf>
    <xf numFmtId="3" fontId="2" fillId="0" borderId="29" xfId="0" applyNumberFormat="1" applyFont="1" applyBorder="1" applyProtection="1">
      <protection locked="0"/>
    </xf>
    <xf numFmtId="3" fontId="0" fillId="2" borderId="27" xfId="0" applyNumberFormat="1" applyFill="1" applyBorder="1" applyProtection="1">
      <protection locked="0"/>
    </xf>
    <xf numFmtId="166" fontId="4" fillId="2" borderId="27" xfId="1" applyNumberFormat="1" applyFont="1" applyFill="1" applyBorder="1" applyProtection="1">
      <protection locked="0"/>
    </xf>
    <xf numFmtId="3" fontId="0" fillId="2" borderId="30" xfId="0" applyNumberFormat="1" applyFill="1" applyBorder="1" applyProtection="1"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7" xfId="0" applyFill="1" applyBorder="1" applyAlignment="1" applyProtection="1">
      <alignment vertical="center"/>
      <protection locked="0"/>
    </xf>
    <xf numFmtId="49" fontId="2" fillId="2" borderId="3" xfId="0" applyNumberFormat="1" applyFont="1" applyFill="1" applyBorder="1" applyAlignment="1" applyProtection="1">
      <alignment vertical="center"/>
      <protection locked="0"/>
    </xf>
    <xf numFmtId="0" fontId="2" fillId="11" borderId="5" xfId="0" applyFont="1" applyFill="1" applyBorder="1" applyAlignment="1" applyProtection="1">
      <alignment horizontal="left" vertical="center"/>
      <protection locked="0"/>
    </xf>
    <xf numFmtId="3" fontId="2" fillId="11" borderId="1" xfId="0" applyNumberFormat="1" applyFont="1" applyFill="1" applyBorder="1" applyProtection="1">
      <protection locked="0"/>
    </xf>
    <xf numFmtId="3" fontId="2" fillId="11" borderId="8" xfId="0" applyNumberFormat="1" applyFont="1" applyFill="1" applyBorder="1" applyProtection="1">
      <protection locked="0"/>
    </xf>
    <xf numFmtId="3" fontId="1" fillId="12" borderId="4" xfId="0" applyNumberFormat="1" applyFont="1" applyFill="1" applyBorder="1" applyAlignment="1" applyProtection="1">
      <alignment vertical="center"/>
      <protection locked="0"/>
    </xf>
    <xf numFmtId="49" fontId="2" fillId="2" borderId="20" xfId="0" applyNumberFormat="1" applyFont="1" applyFill="1" applyBorder="1" applyAlignment="1" applyProtection="1">
      <alignment vertical="center"/>
      <protection locked="0"/>
    </xf>
    <xf numFmtId="0" fontId="2" fillId="11" borderId="35" xfId="0" applyFont="1" applyFill="1" applyBorder="1" applyAlignment="1" applyProtection="1">
      <alignment horizontal="left" vertical="center"/>
      <protection locked="0"/>
    </xf>
    <xf numFmtId="3" fontId="2" fillId="11" borderId="17" xfId="0" applyNumberFormat="1" applyFont="1" applyFill="1" applyBorder="1" applyProtection="1">
      <protection locked="0"/>
    </xf>
    <xf numFmtId="3" fontId="2" fillId="11" borderId="18" xfId="0" applyNumberFormat="1" applyFont="1" applyFill="1" applyBorder="1" applyProtection="1">
      <protection locked="0"/>
    </xf>
    <xf numFmtId="3" fontId="0" fillId="11" borderId="17" xfId="0" applyNumberFormat="1" applyFill="1" applyBorder="1" applyProtection="1">
      <protection locked="0"/>
    </xf>
    <xf numFmtId="166" fontId="4" fillId="11" borderId="17" xfId="1" applyNumberFormat="1" applyFont="1" applyFill="1" applyBorder="1" applyProtection="1">
      <protection locked="0"/>
    </xf>
    <xf numFmtId="3" fontId="0" fillId="11" borderId="24" xfId="0" applyNumberFormat="1" applyFill="1" applyBorder="1" applyProtection="1">
      <protection locked="0"/>
    </xf>
    <xf numFmtId="3" fontId="2" fillId="11" borderId="25" xfId="0" applyNumberFormat="1" applyFont="1" applyFill="1" applyBorder="1" applyProtection="1">
      <protection locked="0"/>
    </xf>
    <xf numFmtId="3" fontId="0" fillId="0" borderId="25" xfId="0" applyNumberFormat="1" applyFill="1" applyBorder="1" applyProtection="1">
      <protection locked="0"/>
    </xf>
    <xf numFmtId="49" fontId="2" fillId="2" borderId="31" xfId="0" applyNumberFormat="1" applyFont="1" applyFill="1" applyBorder="1" applyAlignment="1" applyProtection="1">
      <alignment vertical="center"/>
      <protection locked="0"/>
    </xf>
    <xf numFmtId="0" fontId="2" fillId="11" borderId="28" xfId="0" applyFont="1" applyFill="1" applyBorder="1" applyAlignment="1" applyProtection="1">
      <alignment horizontal="left" vertical="center"/>
      <protection locked="0"/>
    </xf>
    <xf numFmtId="3" fontId="2" fillId="11" borderId="27" xfId="0" applyNumberFormat="1" applyFon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2" fillId="0" borderId="17" xfId="0" applyFont="1" applyBorder="1" applyProtection="1">
      <protection locked="0"/>
    </xf>
    <xf numFmtId="3" fontId="1" fillId="0" borderId="18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3" fontId="2" fillId="0" borderId="4" xfId="0" applyNumberFormat="1" applyFont="1" applyBorder="1" applyProtection="1">
      <protection locked="0"/>
    </xf>
    <xf numFmtId="3" fontId="1" fillId="0" borderId="16" xfId="0" applyNumberFormat="1" applyFont="1" applyBorder="1" applyProtection="1">
      <protection locked="0"/>
    </xf>
    <xf numFmtId="3" fontId="0" fillId="0" borderId="4" xfId="0" applyNumberFormat="1" applyBorder="1" applyProtection="1">
      <protection locked="0"/>
    </xf>
    <xf numFmtId="3" fontId="0" fillId="2" borderId="4" xfId="0" applyNumberFormat="1" applyFill="1" applyBorder="1" applyProtection="1">
      <protection locked="0"/>
    </xf>
    <xf numFmtId="166" fontId="4" fillId="2" borderId="4" xfId="1" applyNumberFormat="1" applyFont="1" applyFill="1" applyBorder="1" applyProtection="1">
      <protection locked="0"/>
    </xf>
    <xf numFmtId="3" fontId="0" fillId="2" borderId="36" xfId="0" applyNumberFormat="1" applyFill="1" applyBorder="1" applyProtection="1">
      <protection locked="0"/>
    </xf>
    <xf numFmtId="0" fontId="2" fillId="0" borderId="27" xfId="0" applyFont="1" applyBorder="1" applyProtection="1">
      <protection locked="0"/>
    </xf>
    <xf numFmtId="3" fontId="0" fillId="0" borderId="29" xfId="0" applyNumberFormat="1" applyBorder="1" applyProtection="1">
      <protection locked="0"/>
    </xf>
    <xf numFmtId="0" fontId="2" fillId="0" borderId="28" xfId="0" applyFont="1" applyBorder="1" applyProtection="1">
      <protection locked="0"/>
    </xf>
    <xf numFmtId="166" fontId="4" fillId="2" borderId="28" xfId="1" applyNumberFormat="1" applyFont="1" applyFill="1" applyBorder="1" applyProtection="1">
      <protection locked="0"/>
    </xf>
    <xf numFmtId="3" fontId="1" fillId="12" borderId="2" xfId="0" applyNumberFormat="1" applyFont="1" applyFill="1" applyBorder="1" applyAlignment="1" applyProtection="1">
      <alignment vertical="center"/>
      <protection locked="0"/>
    </xf>
    <xf numFmtId="3" fontId="8" fillId="12" borderId="2" xfId="0" applyNumberFormat="1" applyFont="1" applyFill="1" applyBorder="1" applyAlignment="1" applyProtection="1">
      <alignment vertical="center"/>
      <protection locked="0"/>
    </xf>
    <xf numFmtId="3" fontId="2" fillId="0" borderId="17" xfId="0" applyNumberFormat="1" applyFont="1" applyBorder="1" applyAlignment="1" applyProtection="1">
      <alignment horizontal="right"/>
      <protection locked="0"/>
    </xf>
    <xf numFmtId="3" fontId="0" fillId="2" borderId="2" xfId="0" applyNumberFormat="1" applyFill="1" applyBorder="1" applyProtection="1">
      <protection locked="0"/>
    </xf>
    <xf numFmtId="3" fontId="1" fillId="12" borderId="27" xfId="0" applyNumberFormat="1" applyFont="1" applyFill="1" applyBorder="1" applyAlignment="1" applyProtection="1">
      <alignment vertical="center"/>
      <protection locked="0"/>
    </xf>
    <xf numFmtId="49" fontId="2" fillId="2" borderId="2" xfId="0" applyNumberFormat="1" applyFont="1" applyFill="1" applyBorder="1" applyAlignment="1" applyProtection="1">
      <alignment vertical="center"/>
      <protection locked="0"/>
    </xf>
    <xf numFmtId="0" fontId="0" fillId="2" borderId="20" xfId="0" applyFill="1" applyBorder="1" applyAlignment="1" applyProtection="1">
      <alignment vertical="center"/>
      <protection locked="0"/>
    </xf>
    <xf numFmtId="49" fontId="2" fillId="2" borderId="4" xfId="0" applyNumberFormat="1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 applyProtection="1">
      <alignment vertical="center"/>
      <protection locked="0"/>
    </xf>
    <xf numFmtId="49" fontId="2" fillId="2" borderId="6" xfId="0" applyNumberFormat="1" applyFont="1" applyFill="1" applyBorder="1" applyAlignment="1" applyProtection="1">
      <alignment vertical="center"/>
      <protection locked="0"/>
    </xf>
    <xf numFmtId="49" fontId="2" fillId="2" borderId="7" xfId="0" applyNumberFormat="1" applyFont="1" applyFill="1" applyBorder="1" applyAlignment="1" applyProtection="1">
      <alignment vertical="center"/>
      <protection locked="0"/>
    </xf>
    <xf numFmtId="49" fontId="2" fillId="2" borderId="5" xfId="0" applyNumberFormat="1" applyFont="1" applyFill="1" applyBorder="1" applyAlignment="1" applyProtection="1">
      <alignment vertical="center"/>
      <protection locked="0"/>
    </xf>
    <xf numFmtId="49" fontId="2" fillId="11" borderId="3" xfId="0" applyNumberFormat="1" applyFont="1" applyFill="1" applyBorder="1" applyAlignment="1" applyProtection="1">
      <alignment vertical="center"/>
      <protection locked="0"/>
    </xf>
    <xf numFmtId="49" fontId="2" fillId="11" borderId="2" xfId="0" applyNumberFormat="1" applyFont="1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3" fontId="0" fillId="0" borderId="2" xfId="0" applyNumberFormat="1" applyBorder="1" applyProtection="1">
      <protection locked="0"/>
    </xf>
    <xf numFmtId="3" fontId="2" fillId="0" borderId="14" xfId="0" applyNumberFormat="1" applyFont="1" applyBorder="1" applyProtection="1">
      <protection locked="0"/>
    </xf>
    <xf numFmtId="166" fontId="4" fillId="2" borderId="2" xfId="1" applyNumberFormat="1" applyFont="1" applyFill="1" applyBorder="1" applyProtection="1">
      <protection locked="0"/>
    </xf>
    <xf numFmtId="3" fontId="0" fillId="2" borderId="38" xfId="0" applyNumberFormat="1" applyFill="1" applyBorder="1" applyProtection="1">
      <protection locked="0"/>
    </xf>
    <xf numFmtId="0" fontId="0" fillId="11" borderId="17" xfId="0" applyFill="1" applyBorder="1" applyProtection="1">
      <protection locked="0"/>
    </xf>
    <xf numFmtId="3" fontId="0" fillId="11" borderId="4" xfId="0" applyNumberFormat="1" applyFill="1" applyBorder="1" applyProtection="1">
      <protection locked="0"/>
    </xf>
    <xf numFmtId="0" fontId="2" fillId="11" borderId="27" xfId="0" applyFont="1" applyFill="1" applyBorder="1" applyProtection="1">
      <protection locked="0"/>
    </xf>
    <xf numFmtId="0" fontId="0" fillId="11" borderId="2" xfId="0" applyFill="1" applyBorder="1" applyProtection="1">
      <protection locked="0"/>
    </xf>
    <xf numFmtId="3" fontId="0" fillId="11" borderId="2" xfId="0" applyNumberFormat="1" applyFill="1" applyBorder="1" applyProtection="1">
      <protection locked="0"/>
    </xf>
    <xf numFmtId="3" fontId="2" fillId="11" borderId="14" xfId="0" applyNumberFormat="1" applyFont="1" applyFill="1" applyBorder="1" applyProtection="1">
      <protection locked="0"/>
    </xf>
    <xf numFmtId="166" fontId="4" fillId="11" borderId="2" xfId="1" applyNumberFormat="1" applyFont="1" applyFill="1" applyBorder="1" applyProtection="1">
      <protection locked="0"/>
    </xf>
    <xf numFmtId="3" fontId="0" fillId="11" borderId="38" xfId="0" applyNumberFormat="1" applyFill="1" applyBorder="1" applyProtection="1">
      <protection locked="0"/>
    </xf>
    <xf numFmtId="0" fontId="2" fillId="0" borderId="7" xfId="0" applyFont="1" applyBorder="1" applyProtection="1">
      <protection locked="0"/>
    </xf>
    <xf numFmtId="3" fontId="0" fillId="0" borderId="16" xfId="0" applyNumberFormat="1" applyBorder="1" applyProtection="1">
      <protection locked="0"/>
    </xf>
    <xf numFmtId="166" fontId="4" fillId="2" borderId="7" xfId="1" applyNumberFormat="1" applyFont="1" applyFill="1" applyBorder="1" applyProtection="1">
      <protection locked="0"/>
    </xf>
    <xf numFmtId="49" fontId="0" fillId="11" borderId="41" xfId="0" applyNumberFormat="1" applyFill="1" applyBorder="1" applyAlignment="1" applyProtection="1">
      <alignment horizontal="left" vertical="center"/>
      <protection locked="0"/>
    </xf>
    <xf numFmtId="0" fontId="0" fillId="11" borderId="42" xfId="0" applyFill="1" applyBorder="1" applyProtection="1">
      <protection locked="0"/>
    </xf>
    <xf numFmtId="3" fontId="0" fillId="11" borderId="42" xfId="0" applyNumberFormat="1" applyFill="1" applyBorder="1" applyProtection="1">
      <protection locked="0"/>
    </xf>
    <xf numFmtId="3" fontId="2" fillId="11" borderId="43" xfId="0" applyNumberFormat="1" applyFont="1" applyFill="1" applyBorder="1" applyProtection="1">
      <protection locked="0"/>
    </xf>
    <xf numFmtId="166" fontId="4" fillId="11" borderId="42" xfId="1" applyNumberFormat="1" applyFont="1" applyFill="1" applyBorder="1" applyProtection="1">
      <protection locked="0"/>
    </xf>
    <xf numFmtId="3" fontId="0" fillId="11" borderId="44" xfId="0" applyNumberFormat="1" applyFill="1" applyBorder="1" applyProtection="1">
      <protection locked="0"/>
    </xf>
    <xf numFmtId="0" fontId="0" fillId="11" borderId="20" xfId="0" applyFill="1" applyBorder="1" applyProtection="1">
      <protection locked="0"/>
    </xf>
    <xf numFmtId="3" fontId="2" fillId="11" borderId="21" xfId="0" applyNumberFormat="1" applyFont="1" applyFill="1" applyBorder="1" applyProtection="1">
      <protection locked="0"/>
    </xf>
    <xf numFmtId="3" fontId="0" fillId="11" borderId="20" xfId="0" applyNumberFormat="1" applyFill="1" applyBorder="1" applyProtection="1">
      <protection locked="0"/>
    </xf>
    <xf numFmtId="3" fontId="0" fillId="11" borderId="37" xfId="0" applyNumberFormat="1" applyFill="1" applyBorder="1" applyProtection="1">
      <protection locked="0"/>
    </xf>
    <xf numFmtId="166" fontId="4" fillId="11" borderId="20" xfId="1" applyNumberFormat="1" applyFont="1" applyFill="1" applyBorder="1" applyProtection="1">
      <protection locked="0"/>
    </xf>
    <xf numFmtId="3" fontId="0" fillId="11" borderId="22" xfId="0" applyNumberFormat="1" applyFill="1" applyBorder="1" applyProtection="1">
      <protection locked="0"/>
    </xf>
    <xf numFmtId="49" fontId="2" fillId="2" borderId="45" xfId="0" applyNumberFormat="1" applyFont="1" applyFill="1" applyBorder="1" applyAlignment="1" applyProtection="1">
      <alignment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2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3" fontId="13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locked="0"/>
    </xf>
    <xf numFmtId="0" fontId="8" fillId="7" borderId="5" xfId="0" applyFont="1" applyFill="1" applyBorder="1" applyAlignment="1" applyProtection="1">
      <alignment horizontal="center" vertical="center" wrapText="1"/>
      <protection locked="0"/>
    </xf>
    <xf numFmtId="0" fontId="1" fillId="12" borderId="12" xfId="0" applyFont="1" applyFill="1" applyBorder="1" applyAlignment="1" applyProtection="1">
      <alignment horizontal="center" vertical="center" wrapText="1"/>
      <protection locked="0"/>
    </xf>
    <xf numFmtId="0" fontId="1" fillId="12" borderId="0" xfId="0" applyFont="1" applyFill="1" applyAlignment="1" applyProtection="1">
      <alignment horizontal="center" vertical="center" wrapText="1"/>
      <protection locked="0"/>
    </xf>
    <xf numFmtId="3" fontId="13" fillId="12" borderId="8" xfId="0" applyNumberFormat="1" applyFont="1" applyFill="1" applyBorder="1" applyAlignment="1" applyProtection="1">
      <alignment horizontal="center" vertical="center"/>
      <protection locked="0"/>
    </xf>
    <xf numFmtId="3" fontId="13" fillId="12" borderId="9" xfId="0" applyNumberFormat="1" applyFont="1" applyFill="1" applyBorder="1" applyAlignment="1" applyProtection="1">
      <alignment horizontal="center" vertical="center"/>
      <protection locked="0"/>
    </xf>
    <xf numFmtId="0" fontId="13" fillId="12" borderId="2" xfId="0" applyFont="1" applyFill="1" applyBorder="1" applyAlignment="1" applyProtection="1">
      <alignment horizontal="center" vertical="center" wrapText="1"/>
      <protection locked="0"/>
    </xf>
    <xf numFmtId="0" fontId="13" fillId="12" borderId="4" xfId="0" applyFont="1" applyFill="1" applyBorder="1" applyAlignment="1" applyProtection="1">
      <alignment horizontal="center" vertical="center" wrapText="1"/>
      <protection locked="0"/>
    </xf>
    <xf numFmtId="165" fontId="14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3" fillId="12" borderId="8" xfId="0" applyFont="1" applyFill="1" applyBorder="1" applyAlignment="1" applyProtection="1">
      <alignment horizontal="center" vertical="center" wrapText="1"/>
      <protection locked="0"/>
    </xf>
    <xf numFmtId="0" fontId="13" fillId="12" borderId="9" xfId="0" applyFont="1" applyFill="1" applyBorder="1" applyAlignment="1" applyProtection="1">
      <alignment horizontal="center" vertical="center" wrapText="1"/>
      <protection locked="0"/>
    </xf>
    <xf numFmtId="0" fontId="13" fillId="12" borderId="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2" fillId="2" borderId="33" xfId="0" applyFont="1" applyFill="1" applyBorder="1" applyAlignment="1" applyProtection="1">
      <alignment horizontal="center" vertical="center" wrapText="1"/>
      <protection locked="0"/>
    </xf>
    <xf numFmtId="0" fontId="2" fillId="2" borderId="34" xfId="0" applyFont="1" applyFill="1" applyBorder="1" applyAlignment="1" applyProtection="1">
      <alignment horizontal="left" vertical="center" wrapText="1"/>
      <protection locked="0"/>
    </xf>
    <xf numFmtId="0" fontId="2" fillId="2" borderId="3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 vertical="center" wrapText="1"/>
      <protection locked="0"/>
    </xf>
    <xf numFmtId="0" fontId="2" fillId="2" borderId="39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40" xfId="0" applyFont="1" applyFill="1" applyBorder="1" applyAlignment="1" applyProtection="1">
      <alignment horizontal="center" vertical="center" wrapText="1"/>
      <protection locked="0"/>
    </xf>
    <xf numFmtId="0" fontId="1" fillId="12" borderId="14" xfId="0" applyFont="1" applyFill="1" applyBorder="1" applyAlignment="1" applyProtection="1">
      <alignment horizontal="right" vertical="center"/>
      <protection locked="0"/>
    </xf>
    <xf numFmtId="0" fontId="1" fillId="12" borderId="11" xfId="0" applyFont="1" applyFill="1" applyBorder="1" applyAlignment="1" applyProtection="1">
      <alignment horizontal="right" vertical="center"/>
      <protection locked="0"/>
    </xf>
    <xf numFmtId="0" fontId="1" fillId="12" borderId="6" xfId="0" applyFont="1" applyFill="1" applyBorder="1" applyAlignment="1" applyProtection="1">
      <alignment horizontal="right" vertical="center"/>
      <protection locked="0"/>
    </xf>
    <xf numFmtId="0" fontId="1" fillId="12" borderId="16" xfId="0" applyFont="1" applyFill="1" applyBorder="1" applyAlignment="1" applyProtection="1">
      <alignment horizontal="right" vertical="center"/>
      <protection locked="0"/>
    </xf>
    <xf numFmtId="0" fontId="1" fillId="12" borderId="10" xfId="0" applyFont="1" applyFill="1" applyBorder="1" applyAlignment="1" applyProtection="1">
      <alignment horizontal="right" vertical="center"/>
      <protection locked="0"/>
    </xf>
    <xf numFmtId="0" fontId="1" fillId="12" borderId="7" xfId="0" applyFont="1" applyFill="1" applyBorder="1" applyAlignment="1" applyProtection="1">
      <alignment horizontal="right" vertical="center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34" xfId="0" applyFont="1" applyFill="1" applyBorder="1" applyAlignment="1" applyProtection="1">
      <alignment horizontal="center" vertical="center" wrapText="1"/>
      <protection locked="0"/>
    </xf>
    <xf numFmtId="0" fontId="2" fillId="2" borderId="32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339" t="s">
        <v>82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3" spans="1:11" x14ac:dyDescent="0.2">
      <c r="D3" s="5"/>
      <c r="E3" s="3"/>
    </row>
    <row r="4" spans="1:11" s="49" customFormat="1" ht="18.75" customHeight="1" x14ac:dyDescent="0.2">
      <c r="A4" s="347" t="s">
        <v>19</v>
      </c>
      <c r="B4" s="347" t="s">
        <v>0</v>
      </c>
      <c r="C4" s="347" t="s">
        <v>44</v>
      </c>
      <c r="D4" s="347" t="s">
        <v>21</v>
      </c>
      <c r="E4" s="349" t="s">
        <v>105</v>
      </c>
      <c r="F4" s="350"/>
      <c r="G4" s="350"/>
      <c r="H4" s="351"/>
      <c r="I4" s="347" t="s">
        <v>106</v>
      </c>
      <c r="J4" s="353" t="s">
        <v>107</v>
      </c>
      <c r="K4" s="352" t="s">
        <v>84</v>
      </c>
    </row>
    <row r="5" spans="1:11" s="49" customFormat="1" ht="27" customHeight="1" x14ac:dyDescent="0.2">
      <c r="A5" s="348"/>
      <c r="B5" s="348"/>
      <c r="C5" s="348"/>
      <c r="D5" s="348"/>
      <c r="E5" s="47" t="s">
        <v>43</v>
      </c>
      <c r="F5" s="48" t="s">
        <v>83</v>
      </c>
      <c r="G5" s="48" t="s">
        <v>83</v>
      </c>
      <c r="H5" s="48" t="s">
        <v>83</v>
      </c>
      <c r="I5" s="348"/>
      <c r="J5" s="353"/>
      <c r="K5" s="352"/>
    </row>
    <row r="6" spans="1:11" x14ac:dyDescent="0.2">
      <c r="A6" s="366" t="s">
        <v>38</v>
      </c>
      <c r="B6" s="374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366"/>
      <c r="B7" s="374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366"/>
      <c r="B8" s="374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366"/>
      <c r="B9" s="375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366"/>
      <c r="B10" s="376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335" t="s">
        <v>50</v>
      </c>
      <c r="B12" s="337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336"/>
      <c r="B13" s="338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335" t="s">
        <v>46</v>
      </c>
      <c r="B15" s="377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363"/>
      <c r="B16" s="377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363"/>
      <c r="B17" s="377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363"/>
      <c r="B18" s="377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363"/>
      <c r="B19" s="377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344" t="s">
        <v>47</v>
      </c>
      <c r="B20" s="337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345"/>
      <c r="B21" s="378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345"/>
      <c r="B22" s="338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346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341" t="s">
        <v>85</v>
      </c>
      <c r="B27" s="342"/>
      <c r="C27" s="343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335" t="s">
        <v>18</v>
      </c>
      <c r="B28" s="380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363"/>
      <c r="B29" s="381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363"/>
      <c r="B30" s="381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363"/>
      <c r="B31" s="381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363"/>
      <c r="B32" s="382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363"/>
      <c r="B33" s="337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363"/>
      <c r="B34" s="379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363"/>
      <c r="B35" s="379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335" t="s">
        <v>20</v>
      </c>
      <c r="B36" s="364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354"/>
      <c r="B37" s="365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335" t="s">
        <v>24</v>
      </c>
      <c r="B38" s="337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336"/>
      <c r="B39" s="338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335" t="s">
        <v>30</v>
      </c>
      <c r="B40" s="337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336"/>
      <c r="B41" s="338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335" t="s">
        <v>48</v>
      </c>
      <c r="B42" s="364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363"/>
      <c r="B43" s="365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363"/>
      <c r="B44" s="365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363"/>
      <c r="B45" s="365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363"/>
      <c r="B46" s="365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363"/>
      <c r="B47" s="365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363"/>
      <c r="B48" s="365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363"/>
      <c r="B49" s="365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363"/>
      <c r="B50" s="365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363"/>
      <c r="B51" s="365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363"/>
      <c r="B52" s="365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363"/>
      <c r="B53" s="365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366" t="s">
        <v>49</v>
      </c>
      <c r="B54" s="367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366"/>
      <c r="B55" s="367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366"/>
      <c r="B56" s="367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366"/>
      <c r="B57" s="367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366"/>
      <c r="B58" s="367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366"/>
      <c r="B59" s="367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366"/>
      <c r="B60" s="367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366"/>
      <c r="B61" s="367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366"/>
      <c r="B62" s="367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366"/>
      <c r="B63" s="367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366"/>
      <c r="B64" s="367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366"/>
      <c r="B65" s="367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366"/>
      <c r="B66" s="367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366"/>
      <c r="B67" s="367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366"/>
      <c r="B68" s="367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366"/>
      <c r="B69" s="367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366"/>
      <c r="B70" s="367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368" t="s">
        <v>86</v>
      </c>
      <c r="B71" s="369"/>
      <c r="C71" s="370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3">
        <v>43555</v>
      </c>
      <c r="J76"/>
      <c r="K76" s="55"/>
    </row>
    <row r="77" spans="1:11" x14ac:dyDescent="0.2">
      <c r="A77" s="371" t="s">
        <v>101</v>
      </c>
      <c r="B77" s="372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373"/>
      <c r="B78" s="372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373"/>
      <c r="B79" s="372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373"/>
      <c r="B80" s="372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373"/>
      <c r="B81" s="372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373"/>
      <c r="B82" s="372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373"/>
      <c r="B83" s="372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373"/>
      <c r="B84" s="372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373"/>
      <c r="B85" s="372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373"/>
      <c r="B86" s="372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373"/>
      <c r="B87" s="372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373"/>
      <c r="B88" s="372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373"/>
      <c r="B89" s="372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373"/>
      <c r="B90" s="372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373"/>
      <c r="B91" s="372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373"/>
      <c r="B92" s="372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373"/>
      <c r="B93" s="372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373"/>
      <c r="B94" s="372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373"/>
      <c r="B95" s="372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373"/>
      <c r="B96" s="372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373"/>
      <c r="B97" s="372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373"/>
      <c r="B98" s="372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373"/>
      <c r="B99" s="372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373"/>
      <c r="B100" s="372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373"/>
      <c r="B101" s="372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373"/>
      <c r="B102" s="372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373"/>
      <c r="B103" s="372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373"/>
      <c r="B104" s="372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373"/>
      <c r="B105" s="372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373"/>
      <c r="B106" s="372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373"/>
      <c r="B107" s="372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373"/>
      <c r="B108" s="372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373"/>
      <c r="B109" s="372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373"/>
      <c r="B110" s="372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373"/>
      <c r="B111" s="372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373"/>
      <c r="B112" s="372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373"/>
      <c r="B113" s="372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373"/>
      <c r="B114" s="372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373"/>
      <c r="B115" s="372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373"/>
      <c r="B116" s="372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360" t="s">
        <v>52</v>
      </c>
      <c r="B121" s="360"/>
      <c r="C121" s="360"/>
      <c r="D121" s="360"/>
      <c r="E121" s="360"/>
      <c r="F121" s="360"/>
      <c r="G121" s="11"/>
      <c r="H121" s="11"/>
      <c r="J121" s="58"/>
    </row>
    <row r="122" spans="1:10" s="12" customFormat="1" x14ac:dyDescent="0.2">
      <c r="A122" s="362"/>
      <c r="B122" s="362"/>
      <c r="C122" s="362"/>
      <c r="D122" s="362"/>
      <c r="E122" s="362"/>
      <c r="F122" s="362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360" t="s">
        <v>56</v>
      </c>
      <c r="B127" s="360"/>
      <c r="C127" s="360"/>
      <c r="D127" s="360"/>
      <c r="E127" s="17"/>
      <c r="F127" s="15" t="e">
        <f>SUM(#REF!)</f>
        <v>#REF!</v>
      </c>
      <c r="J127" s="58"/>
    </row>
    <row r="128" spans="1:10" s="12" customFormat="1" x14ac:dyDescent="0.2">
      <c r="A128" s="360" t="s">
        <v>57</v>
      </c>
      <c r="B128" s="360"/>
      <c r="C128" s="360"/>
      <c r="D128" s="360"/>
      <c r="E128" s="17"/>
      <c r="F128" s="15">
        <v>0</v>
      </c>
      <c r="J128" s="58"/>
    </row>
    <row r="129" spans="1:10" s="12" customFormat="1" x14ac:dyDescent="0.2">
      <c r="A129" s="360" t="s">
        <v>58</v>
      </c>
      <c r="B129" s="360"/>
      <c r="C129" s="360"/>
      <c r="D129" s="360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360" t="s">
        <v>60</v>
      </c>
      <c r="B131" s="360"/>
      <c r="C131" s="360"/>
      <c r="D131" s="360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361" t="s">
        <v>62</v>
      </c>
      <c r="B133" s="361"/>
      <c r="C133" s="361"/>
      <c r="D133" s="361"/>
      <c r="E133" s="18"/>
      <c r="F133" s="19" t="e">
        <f>SUM(#REF!,#REF!)</f>
        <v>#REF!</v>
      </c>
      <c r="J133" s="58"/>
    </row>
    <row r="134" spans="1:10" s="12" customFormat="1" x14ac:dyDescent="0.2">
      <c r="A134" s="358" t="s">
        <v>63</v>
      </c>
      <c r="B134" s="358"/>
      <c r="C134" s="358"/>
      <c r="D134" s="358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362"/>
      <c r="B140" s="362"/>
      <c r="C140" s="362"/>
      <c r="D140" s="362"/>
      <c r="E140" s="362"/>
      <c r="F140" s="362"/>
      <c r="J140" s="58"/>
    </row>
    <row r="141" spans="1:10" s="12" customFormat="1" x14ac:dyDescent="0.2">
      <c r="A141" s="362"/>
      <c r="B141" s="362"/>
      <c r="C141" s="362"/>
      <c r="D141" s="362"/>
      <c r="E141" s="362"/>
      <c r="F141" s="362"/>
      <c r="J141" s="58"/>
    </row>
    <row r="142" spans="1:10" s="12" customFormat="1" x14ac:dyDescent="0.2">
      <c r="A142" s="362"/>
      <c r="B142" s="362"/>
      <c r="C142" s="362"/>
      <c r="D142" s="362"/>
      <c r="E142" s="362"/>
      <c r="F142" s="362"/>
      <c r="J142" s="58"/>
    </row>
    <row r="143" spans="1:10" s="12" customFormat="1" x14ac:dyDescent="0.2">
      <c r="A143" s="360" t="s">
        <v>64</v>
      </c>
      <c r="B143" s="360"/>
      <c r="C143" s="360"/>
      <c r="D143" s="360"/>
      <c r="E143" s="360"/>
      <c r="F143" s="360"/>
      <c r="J143" s="58"/>
    </row>
    <row r="144" spans="1:10" s="12" customFormat="1" x14ac:dyDescent="0.2">
      <c r="A144" s="362"/>
      <c r="B144" s="362"/>
      <c r="C144" s="362"/>
      <c r="D144" s="362"/>
      <c r="E144" s="362"/>
      <c r="F144" s="362"/>
      <c r="J144" s="58"/>
    </row>
    <row r="145" spans="1:10" s="12" customFormat="1" x14ac:dyDescent="0.2">
      <c r="A145" s="360" t="s">
        <v>65</v>
      </c>
      <c r="B145" s="360"/>
      <c r="C145" s="360"/>
      <c r="D145" s="360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360" t="s">
        <v>66</v>
      </c>
      <c r="B147" s="360"/>
      <c r="C147" s="360"/>
      <c r="D147" s="360"/>
      <c r="E147" s="17"/>
      <c r="F147" s="15" t="e">
        <f>SUM(#REF!,#REF!,#REF!,#REF!)</f>
        <v>#REF!</v>
      </c>
      <c r="J147" s="58"/>
    </row>
    <row r="148" spans="1:10" s="12" customFormat="1" x14ac:dyDescent="0.2">
      <c r="A148" s="360" t="s">
        <v>67</v>
      </c>
      <c r="B148" s="360"/>
      <c r="C148" s="360"/>
      <c r="D148" s="360"/>
      <c r="E148" s="17"/>
      <c r="F148" s="15">
        <v>0</v>
      </c>
      <c r="J148" s="58"/>
    </row>
    <row r="149" spans="1:10" s="12" customFormat="1" x14ac:dyDescent="0.2">
      <c r="A149" s="360" t="s">
        <v>68</v>
      </c>
      <c r="B149" s="360"/>
      <c r="C149" s="360"/>
      <c r="D149" s="360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358" t="s">
        <v>63</v>
      </c>
      <c r="B154" s="358"/>
      <c r="C154" s="358"/>
      <c r="D154" s="358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360" t="s">
        <v>70</v>
      </c>
      <c r="B158" s="360"/>
      <c r="C158" s="360"/>
      <c r="D158" s="360"/>
      <c r="E158" s="360"/>
      <c r="F158" s="360"/>
      <c r="J158" s="58"/>
    </row>
    <row r="159" spans="1:10" s="12" customFormat="1" x14ac:dyDescent="0.2">
      <c r="A159" s="362"/>
      <c r="B159" s="362"/>
      <c r="C159" s="362"/>
      <c r="D159" s="362"/>
      <c r="E159" s="362"/>
      <c r="F159" s="362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360" t="s">
        <v>56</v>
      </c>
      <c r="B164" s="360"/>
      <c r="C164" s="360"/>
      <c r="D164" s="360"/>
      <c r="E164" s="17"/>
      <c r="F164" s="15">
        <v>0</v>
      </c>
      <c r="J164" s="58"/>
    </row>
    <row r="165" spans="1:10" s="12" customFormat="1" x14ac:dyDescent="0.2">
      <c r="A165" s="360" t="s">
        <v>57</v>
      </c>
      <c r="B165" s="360"/>
      <c r="C165" s="360"/>
      <c r="D165" s="360"/>
      <c r="E165" s="17"/>
      <c r="F165" s="15">
        <v>0</v>
      </c>
      <c r="J165" s="58"/>
    </row>
    <row r="166" spans="1:10" s="12" customFormat="1" x14ac:dyDescent="0.2">
      <c r="A166" s="360" t="s">
        <v>58</v>
      </c>
      <c r="B166" s="360"/>
      <c r="C166" s="360"/>
      <c r="D166" s="360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360" t="s">
        <v>60</v>
      </c>
      <c r="B168" s="360"/>
      <c r="C168" s="360"/>
      <c r="D168" s="360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361" t="s">
        <v>62</v>
      </c>
      <c r="B170" s="361"/>
      <c r="C170" s="361"/>
      <c r="D170" s="361"/>
      <c r="E170" s="18"/>
      <c r="F170" s="19">
        <v>0</v>
      </c>
      <c r="J170" s="58"/>
    </row>
    <row r="171" spans="1:10" s="12" customFormat="1" x14ac:dyDescent="0.2">
      <c r="A171" s="358" t="s">
        <v>63</v>
      </c>
      <c r="B171" s="358"/>
      <c r="C171" s="358"/>
      <c r="D171" s="358"/>
      <c r="E171" s="17"/>
      <c r="F171" s="15">
        <f>SUM(F161:F170)</f>
        <v>0</v>
      </c>
      <c r="J171" s="58"/>
    </row>
    <row r="172" spans="1:10" s="12" customFormat="1" x14ac:dyDescent="0.2">
      <c r="A172" s="362"/>
      <c r="B172" s="362"/>
      <c r="C172" s="362"/>
      <c r="D172" s="362"/>
      <c r="E172" s="362"/>
      <c r="F172" s="362"/>
      <c r="J172" s="58"/>
    </row>
    <row r="173" spans="1:10" s="12" customFormat="1" x14ac:dyDescent="0.2">
      <c r="A173" s="362"/>
      <c r="B173" s="362"/>
      <c r="C173" s="362"/>
      <c r="D173" s="362"/>
      <c r="E173" s="362"/>
      <c r="F173" s="362"/>
      <c r="J173" s="58"/>
    </row>
    <row r="174" spans="1:10" s="12" customFormat="1" x14ac:dyDescent="0.2">
      <c r="A174" s="362"/>
      <c r="B174" s="362"/>
      <c r="C174" s="362"/>
      <c r="D174" s="362"/>
      <c r="E174" s="362"/>
      <c r="F174" s="362"/>
      <c r="J174" s="58"/>
    </row>
    <row r="175" spans="1:10" s="12" customFormat="1" x14ac:dyDescent="0.2">
      <c r="A175" s="360" t="s">
        <v>71</v>
      </c>
      <c r="B175" s="360"/>
      <c r="C175" s="360"/>
      <c r="D175" s="360"/>
      <c r="E175" s="360"/>
      <c r="F175" s="360"/>
      <c r="J175" s="58"/>
    </row>
    <row r="176" spans="1:10" s="12" customFormat="1" x14ac:dyDescent="0.2">
      <c r="A176" s="362"/>
      <c r="B176" s="362"/>
      <c r="C176" s="362"/>
      <c r="D176" s="362"/>
      <c r="E176" s="362"/>
      <c r="F176" s="362"/>
      <c r="J176" s="58"/>
    </row>
    <row r="177" spans="1:10" s="12" customFormat="1" x14ac:dyDescent="0.2">
      <c r="A177" s="360" t="s">
        <v>65</v>
      </c>
      <c r="B177" s="360"/>
      <c r="C177" s="360"/>
      <c r="D177" s="360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360" t="s">
        <v>66</v>
      </c>
      <c r="B179" s="360"/>
      <c r="C179" s="360"/>
      <c r="D179" s="360"/>
      <c r="E179" s="17"/>
      <c r="F179" s="15">
        <f>SUM(G54:G55)</f>
        <v>0</v>
      </c>
      <c r="J179" s="58"/>
    </row>
    <row r="180" spans="1:10" s="12" customFormat="1" x14ac:dyDescent="0.2">
      <c r="A180" s="360" t="s">
        <v>67</v>
      </c>
      <c r="B180" s="360"/>
      <c r="C180" s="360"/>
      <c r="D180" s="360"/>
      <c r="E180" s="17"/>
      <c r="F180" s="15">
        <f>SUM(G46)</f>
        <v>0</v>
      </c>
      <c r="J180" s="58"/>
    </row>
    <row r="181" spans="1:10" s="12" customFormat="1" x14ac:dyDescent="0.2">
      <c r="A181" s="360" t="s">
        <v>68</v>
      </c>
      <c r="B181" s="360"/>
      <c r="C181" s="360"/>
      <c r="D181" s="360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358" t="s">
        <v>63</v>
      </c>
      <c r="B185" s="358"/>
      <c r="C185" s="358"/>
      <c r="D185" s="358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355" t="s">
        <v>74</v>
      </c>
      <c r="B191" s="355"/>
      <c r="C191" s="355"/>
      <c r="D191" s="355"/>
      <c r="E191" s="355"/>
      <c r="F191" s="355"/>
      <c r="J191" s="58"/>
    </row>
    <row r="192" spans="1:10" s="12" customFormat="1" x14ac:dyDescent="0.2">
      <c r="A192" s="357"/>
      <c r="B192" s="357"/>
      <c r="C192" s="357"/>
      <c r="D192" s="357"/>
      <c r="E192" s="357"/>
      <c r="F192" s="357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355" t="s">
        <v>56</v>
      </c>
      <c r="B197" s="355"/>
      <c r="C197" s="355"/>
      <c r="D197" s="355"/>
      <c r="E197" s="33"/>
      <c r="F197" s="31" t="e">
        <f t="shared" si="47"/>
        <v>#REF!</v>
      </c>
      <c r="J197" s="58"/>
    </row>
    <row r="198" spans="1:10" s="12" customFormat="1" x14ac:dyDescent="0.2">
      <c r="A198" s="355" t="s">
        <v>57</v>
      </c>
      <c r="B198" s="355"/>
      <c r="C198" s="355"/>
      <c r="D198" s="355"/>
      <c r="E198" s="33"/>
      <c r="F198" s="31">
        <f t="shared" si="47"/>
        <v>0</v>
      </c>
      <c r="J198" s="58"/>
    </row>
    <row r="199" spans="1:10" s="12" customFormat="1" x14ac:dyDescent="0.2">
      <c r="A199" s="355" t="s">
        <v>58</v>
      </c>
      <c r="B199" s="355"/>
      <c r="C199" s="355"/>
      <c r="D199" s="355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355" t="s">
        <v>60</v>
      </c>
      <c r="B201" s="355"/>
      <c r="C201" s="355"/>
      <c r="D201" s="355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359" t="s">
        <v>62</v>
      </c>
      <c r="B203" s="359"/>
      <c r="C203" s="359"/>
      <c r="D203" s="359"/>
      <c r="E203" s="34"/>
      <c r="F203" s="35" t="e">
        <f t="shared" si="47"/>
        <v>#REF!</v>
      </c>
      <c r="J203" s="58"/>
    </row>
    <row r="204" spans="1:10" s="12" customFormat="1" x14ac:dyDescent="0.2">
      <c r="A204" s="356" t="s">
        <v>63</v>
      </c>
      <c r="B204" s="356"/>
      <c r="C204" s="356"/>
      <c r="D204" s="356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357"/>
      <c r="B208" s="357"/>
      <c r="C208" s="357"/>
      <c r="D208" s="357"/>
      <c r="E208" s="357"/>
      <c r="F208" s="357"/>
      <c r="J208" s="58"/>
    </row>
    <row r="209" spans="1:10" s="12" customFormat="1" x14ac:dyDescent="0.2">
      <c r="A209" s="357"/>
      <c r="B209" s="357"/>
      <c r="C209" s="357"/>
      <c r="D209" s="357"/>
      <c r="E209" s="357"/>
      <c r="F209" s="357"/>
      <c r="J209" s="58"/>
    </row>
    <row r="210" spans="1:10" s="12" customFormat="1" x14ac:dyDescent="0.2">
      <c r="A210" s="357"/>
      <c r="B210" s="357"/>
      <c r="C210" s="357"/>
      <c r="D210" s="357"/>
      <c r="E210" s="357"/>
      <c r="F210" s="357"/>
      <c r="J210" s="58"/>
    </row>
    <row r="211" spans="1:10" s="12" customFormat="1" x14ac:dyDescent="0.2">
      <c r="A211" s="355" t="s">
        <v>76</v>
      </c>
      <c r="B211" s="355"/>
      <c r="C211" s="355"/>
      <c r="D211" s="355"/>
      <c r="E211" s="355"/>
      <c r="F211" s="355"/>
      <c r="J211" s="58"/>
    </row>
    <row r="212" spans="1:10" s="12" customFormat="1" x14ac:dyDescent="0.2">
      <c r="A212" s="357"/>
      <c r="B212" s="357"/>
      <c r="C212" s="357"/>
      <c r="D212" s="357"/>
      <c r="E212" s="357"/>
      <c r="F212" s="357"/>
      <c r="J212" s="58"/>
    </row>
    <row r="213" spans="1:10" s="12" customFormat="1" x14ac:dyDescent="0.2">
      <c r="A213" s="355" t="s">
        <v>65</v>
      </c>
      <c r="B213" s="355"/>
      <c r="C213" s="355"/>
      <c r="D213" s="355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355" t="s">
        <v>66</v>
      </c>
      <c r="B215" s="355"/>
      <c r="C215" s="355"/>
      <c r="D215" s="355"/>
      <c r="E215" s="33"/>
      <c r="F215" s="31" t="e">
        <f t="shared" si="48"/>
        <v>#REF!</v>
      </c>
      <c r="J215" s="58"/>
    </row>
    <row r="216" spans="1:10" s="12" customFormat="1" x14ac:dyDescent="0.2">
      <c r="A216" s="355" t="s">
        <v>67</v>
      </c>
      <c r="B216" s="355"/>
      <c r="C216" s="355"/>
      <c r="D216" s="355"/>
      <c r="E216" s="33"/>
      <c r="F216" s="31">
        <f t="shared" si="48"/>
        <v>0</v>
      </c>
      <c r="J216" s="58"/>
    </row>
    <row r="217" spans="1:10" s="12" customFormat="1" x14ac:dyDescent="0.2">
      <c r="A217" s="355" t="s">
        <v>68</v>
      </c>
      <c r="B217" s="355"/>
      <c r="C217" s="355"/>
      <c r="D217" s="355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356" t="s">
        <v>63</v>
      </c>
      <c r="B221" s="356"/>
      <c r="C221" s="356"/>
      <c r="D221" s="356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3" t="s">
        <v>82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98" t="s">
        <v>19</v>
      </c>
      <c r="B4" s="500" t="s">
        <v>0</v>
      </c>
      <c r="C4" s="498" t="s">
        <v>44</v>
      </c>
      <c r="D4" s="498" t="s">
        <v>21</v>
      </c>
      <c r="E4" s="502" t="s">
        <v>142</v>
      </c>
      <c r="F4" s="504" t="s">
        <v>167</v>
      </c>
      <c r="G4" s="505"/>
      <c r="H4" s="505"/>
      <c r="I4" s="506"/>
      <c r="J4" s="502" t="s">
        <v>168</v>
      </c>
      <c r="K4" s="507" t="s">
        <v>169</v>
      </c>
      <c r="L4" s="508" t="s">
        <v>170</v>
      </c>
    </row>
    <row r="5" spans="1:12" ht="41.25" customHeight="1" x14ac:dyDescent="0.2">
      <c r="A5" s="499"/>
      <c r="B5" s="501"/>
      <c r="C5" s="499"/>
      <c r="D5" s="499"/>
      <c r="E5" s="503"/>
      <c r="F5" s="160" t="s">
        <v>43</v>
      </c>
      <c r="G5" s="161" t="s">
        <v>144</v>
      </c>
      <c r="H5" s="161" t="s">
        <v>163</v>
      </c>
      <c r="I5" s="161" t="s">
        <v>171</v>
      </c>
      <c r="J5" s="503"/>
      <c r="K5" s="507"/>
      <c r="L5" s="508"/>
    </row>
    <row r="6" spans="1:12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">
      <c r="A7" s="478"/>
      <c r="B7" s="374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78"/>
      <c r="B8" s="374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">
      <c r="A9" s="478"/>
      <c r="B9" s="375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1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1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1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">
      <c r="A21" s="483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3"/>
      <c r="B23" s="337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484"/>
      <c r="B24" s="338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389" t="s">
        <v>132</v>
      </c>
      <c r="B25" s="46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0"/>
      <c r="B26" s="467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1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">
      <c r="A31" s="475" t="s">
        <v>85</v>
      </c>
      <c r="B31" s="476"/>
      <c r="C31" s="477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">
      <c r="A32" s="389" t="s">
        <v>18</v>
      </c>
      <c r="B32" s="380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390"/>
      <c r="B33" s="381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90"/>
      <c r="B34" s="381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90"/>
      <c r="B35" s="381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">
      <c r="A36" s="390"/>
      <c r="B36" s="381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90"/>
      <c r="B37" s="381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">
      <c r="A38" s="390"/>
      <c r="B38" s="381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90"/>
      <c r="B39" s="382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">
      <c r="A40" s="390"/>
      <c r="B40" s="337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90"/>
      <c r="B41" s="379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90"/>
      <c r="B42" s="379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">
      <c r="A43" s="391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35" t="s">
        <v>24</v>
      </c>
      <c r="B44" s="337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36"/>
      <c r="B45" s="338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35" t="s">
        <v>30</v>
      </c>
      <c r="B46" s="337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">
      <c r="A47" s="336"/>
      <c r="B47" s="338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35" t="s">
        <v>138</v>
      </c>
      <c r="B48" s="364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54"/>
      <c r="B49" s="365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">
      <c r="A50" s="335" t="s">
        <v>48</v>
      </c>
      <c r="B50" s="364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3"/>
      <c r="B51" s="365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3"/>
      <c r="B52" s="365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3"/>
      <c r="B53" s="365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63"/>
      <c r="B54" s="365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3"/>
      <c r="B55" s="365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63"/>
      <c r="B56" s="365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3"/>
      <c r="B57" s="365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3"/>
      <c r="B58" s="365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3"/>
      <c r="B59" s="365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3"/>
      <c r="B60" s="365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63"/>
      <c r="B61" s="365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35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63"/>
      <c r="B63" s="388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">
      <c r="A64" s="363"/>
      <c r="B64" s="388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">
      <c r="A65" s="363"/>
      <c r="B65" s="388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">
      <c r="A66" s="363"/>
      <c r="B66" s="388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3"/>
      <c r="B67" s="388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63"/>
      <c r="B68" s="388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63"/>
      <c r="B69" s="388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63"/>
      <c r="B70" s="388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">
      <c r="A71" s="363"/>
      <c r="B71" s="388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63"/>
      <c r="B72" s="388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">
      <c r="A73" s="363"/>
      <c r="B73" s="388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63"/>
      <c r="B74" s="388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63"/>
      <c r="B75" s="388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63"/>
      <c r="B76" s="388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63"/>
      <c r="B77" s="388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63"/>
      <c r="B78" s="388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63"/>
      <c r="B79" s="388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36"/>
      <c r="B80" s="388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472" t="s">
        <v>127</v>
      </c>
      <c r="B81" s="466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">
      <c r="A82" s="473"/>
      <c r="B82" s="471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">
      <c r="A83" s="473"/>
      <c r="B83" s="471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473"/>
      <c r="B84" s="471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473"/>
      <c r="B85" s="471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473"/>
      <c r="B86" s="471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473"/>
      <c r="B87" s="471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">
      <c r="A88" s="473"/>
      <c r="B88" s="471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473"/>
      <c r="B89" s="471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">
      <c r="A90" s="473"/>
      <c r="B90" s="471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">
      <c r="A91" s="473"/>
      <c r="B91" s="471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">
      <c r="A92" s="473"/>
      <c r="B92" s="471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">
      <c r="A93" s="473"/>
      <c r="B93" s="471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">
      <c r="A94" s="473"/>
      <c r="B94" s="471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">
      <c r="A95" s="473"/>
      <c r="B95" s="471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474"/>
      <c r="B96" s="467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75" t="s">
        <v>86</v>
      </c>
      <c r="B97" s="476"/>
      <c r="C97" s="477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43769</v>
      </c>
      <c r="L102" s="55"/>
    </row>
    <row r="103" spans="1:12" s="85" customFormat="1" ht="33.75" x14ac:dyDescent="0.2">
      <c r="A103" s="383" t="s">
        <v>101</v>
      </c>
      <c r="B103" s="384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">
      <c r="A104" s="385"/>
      <c r="B104" s="372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385"/>
      <c r="B105" s="372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385"/>
      <c r="B106" s="372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385"/>
      <c r="B107" s="372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385"/>
      <c r="B108" s="372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385"/>
      <c r="B109" s="372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385"/>
      <c r="B110" s="372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385"/>
      <c r="B111" s="372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385"/>
      <c r="B112" s="372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385"/>
      <c r="B113" s="372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385"/>
      <c r="B114" s="372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">
      <c r="A115" s="385"/>
      <c r="B115" s="372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">
      <c r="A116" s="385"/>
      <c r="B116" s="372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385"/>
      <c r="B117" s="372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385"/>
      <c r="B118" s="372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385"/>
      <c r="B119" s="372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385"/>
      <c r="B120" s="372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385"/>
      <c r="B121" s="372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385"/>
      <c r="B122" s="372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385"/>
      <c r="B123" s="372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385"/>
      <c r="B124" s="372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385"/>
      <c r="B125" s="372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385"/>
      <c r="B126" s="372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385"/>
      <c r="B127" s="372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385"/>
      <c r="B128" s="372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385"/>
      <c r="B129" s="372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385"/>
      <c r="B130" s="372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385"/>
      <c r="B131" s="372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">
      <c r="A132" s="385"/>
      <c r="B132" s="372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">
      <c r="A133" s="385"/>
      <c r="B133" s="372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">
      <c r="A134" s="385"/>
      <c r="B134" s="372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385"/>
      <c r="B135" s="372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385"/>
      <c r="B136" s="372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385"/>
      <c r="B137" s="372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385"/>
      <c r="B138" s="372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385"/>
      <c r="B139" s="372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385"/>
      <c r="B140" s="372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385"/>
      <c r="B141" s="372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385"/>
      <c r="B142" s="372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385"/>
      <c r="B143" s="372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">
      <c r="A144" s="386"/>
      <c r="B144" s="387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101" customWidth="1"/>
    <col min="14" max="14" width="12.42578125" customWidth="1"/>
  </cols>
  <sheetData>
    <row r="1" spans="1:14" x14ac:dyDescent="0.2">
      <c r="A1" s="509" t="s">
        <v>82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510"/>
    </row>
    <row r="2" spans="1:14" x14ac:dyDescent="0.2">
      <c r="F2" s="2"/>
    </row>
    <row r="3" spans="1:14" x14ac:dyDescent="0.2">
      <c r="E3" s="5"/>
      <c r="F3" s="3"/>
      <c r="M3" s="102"/>
    </row>
    <row r="4" spans="1:14" x14ac:dyDescent="0.2">
      <c r="A4" s="511" t="s">
        <v>19</v>
      </c>
      <c r="B4" s="513" t="s">
        <v>0</v>
      </c>
      <c r="C4" s="511" t="s">
        <v>44</v>
      </c>
      <c r="D4" s="511" t="s">
        <v>21</v>
      </c>
      <c r="E4" s="515" t="s">
        <v>142</v>
      </c>
      <c r="F4" s="517" t="s">
        <v>143</v>
      </c>
      <c r="G4" s="518"/>
      <c r="H4" s="518"/>
      <c r="I4" s="518"/>
      <c r="J4" s="518"/>
      <c r="K4" s="519"/>
      <c r="L4" s="515" t="s">
        <v>172</v>
      </c>
      <c r="M4" s="520" t="s">
        <v>169</v>
      </c>
      <c r="N4" s="521" t="s">
        <v>84</v>
      </c>
    </row>
    <row r="5" spans="1:14" ht="41.25" customHeight="1" x14ac:dyDescent="0.2">
      <c r="A5" s="512"/>
      <c r="B5" s="514"/>
      <c r="C5" s="512"/>
      <c r="D5" s="512"/>
      <c r="E5" s="516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516"/>
      <c r="M5" s="520"/>
      <c r="N5" s="521"/>
    </row>
    <row r="6" spans="1:14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">
      <c r="A7" s="478"/>
      <c r="B7" s="374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">
      <c r="A8" s="478"/>
      <c r="B8" s="374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">
      <c r="A9" s="478"/>
      <c r="B9" s="375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">
      <c r="A16" s="481"/>
      <c r="B16" s="377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">
      <c r="A17" s="481"/>
      <c r="B17" s="377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">
      <c r="A19" s="481"/>
      <c r="B19" s="377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">
      <c r="A21" s="483"/>
      <c r="B21" s="378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">
      <c r="A23" s="483"/>
      <c r="B23" s="337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">
      <c r="A24" s="484"/>
      <c r="B24" s="338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">
      <c r="A25" s="389" t="s">
        <v>132</v>
      </c>
      <c r="B25" s="466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">
      <c r="A26" s="390"/>
      <c r="B26" s="467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">
      <c r="A27" s="391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">
      <c r="A31" s="475" t="s">
        <v>85</v>
      </c>
      <c r="B31" s="476"/>
      <c r="C31" s="477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">
      <c r="A32" s="389" t="s">
        <v>18</v>
      </c>
      <c r="B32" s="380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">
      <c r="A33" s="390"/>
      <c r="B33" s="381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">
      <c r="A34" s="390"/>
      <c r="B34" s="381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">
      <c r="A35" s="390"/>
      <c r="B35" s="381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">
      <c r="A36" s="390"/>
      <c r="B36" s="381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">
      <c r="A37" s="390"/>
      <c r="B37" s="381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">
      <c r="A38" s="390"/>
      <c r="B38" s="381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">
      <c r="A39" s="390"/>
      <c r="B39" s="382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">
      <c r="A40" s="390"/>
      <c r="B40" s="337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">
      <c r="A41" s="390"/>
      <c r="B41" s="379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">
      <c r="A42" s="390"/>
      <c r="B42" s="379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">
      <c r="A43" s="391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">
      <c r="A44" s="335" t="s">
        <v>24</v>
      </c>
      <c r="B44" s="337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">
      <c r="A45" s="336"/>
      <c r="B45" s="338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">
      <c r="A46" s="335" t="s">
        <v>30</v>
      </c>
      <c r="B46" s="337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">
      <c r="A47" s="336"/>
      <c r="B47" s="338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">
      <c r="A48" s="335" t="s">
        <v>138</v>
      </c>
      <c r="B48" s="364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">
      <c r="A49" s="354"/>
      <c r="B49" s="365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">
      <c r="A50" s="335" t="s">
        <v>48</v>
      </c>
      <c r="B50" s="364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">
      <c r="A51" s="363"/>
      <c r="B51" s="365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">
      <c r="A52" s="363"/>
      <c r="B52" s="365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">
      <c r="A53" s="363"/>
      <c r="B53" s="365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">
      <c r="A54" s="363"/>
      <c r="B54" s="365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">
      <c r="A55" s="363"/>
      <c r="B55" s="365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">
      <c r="A56" s="363"/>
      <c r="B56" s="365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">
      <c r="A57" s="363"/>
      <c r="B57" s="365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">
      <c r="A58" s="363"/>
      <c r="B58" s="365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">
      <c r="A59" s="363"/>
      <c r="B59" s="365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">
      <c r="A60" s="363"/>
      <c r="B60" s="365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">
      <c r="A61" s="363"/>
      <c r="B61" s="365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">
      <c r="A62" s="335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">
      <c r="A63" s="363"/>
      <c r="B63" s="388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">
      <c r="A64" s="363"/>
      <c r="B64" s="388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">
      <c r="A65" s="363"/>
      <c r="B65" s="388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">
      <c r="A66" s="363"/>
      <c r="B66" s="388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">
      <c r="A67" s="363"/>
      <c r="B67" s="388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">
      <c r="A68" s="363"/>
      <c r="B68" s="388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">
      <c r="A69" s="363"/>
      <c r="B69" s="388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">
      <c r="A70" s="363"/>
      <c r="B70" s="388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">
      <c r="A71" s="363"/>
      <c r="B71" s="388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">
      <c r="A72" s="363"/>
      <c r="B72" s="388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">
      <c r="A73" s="363"/>
      <c r="B73" s="388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">
      <c r="A74" s="363"/>
      <c r="B74" s="388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">
      <c r="A75" s="363"/>
      <c r="B75" s="388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">
      <c r="A76" s="363"/>
      <c r="B76" s="388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">
      <c r="A77" s="363"/>
      <c r="B77" s="388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">
      <c r="A78" s="363"/>
      <c r="B78" s="388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">
      <c r="A79" s="363"/>
      <c r="B79" s="388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">
      <c r="A80" s="336"/>
      <c r="B80" s="388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">
      <c r="A81" s="472" t="s">
        <v>127</v>
      </c>
      <c r="B81" s="466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">
      <c r="A82" s="473"/>
      <c r="B82" s="471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">
      <c r="A83" s="473"/>
      <c r="B83" s="471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">
      <c r="A84" s="473"/>
      <c r="B84" s="471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">
      <c r="A85" s="473"/>
      <c r="B85" s="471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">
      <c r="A86" s="473"/>
      <c r="B86" s="471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">
      <c r="A87" s="473"/>
      <c r="B87" s="471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">
      <c r="A88" s="473"/>
      <c r="B88" s="471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">
      <c r="A89" s="473"/>
      <c r="B89" s="471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">
      <c r="A90" s="473"/>
      <c r="B90" s="471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">
      <c r="A91" s="473"/>
      <c r="B91" s="471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">
      <c r="A92" s="473"/>
      <c r="B92" s="471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">
      <c r="A93" s="473"/>
      <c r="B93" s="471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">
      <c r="A94" s="473"/>
      <c r="B94" s="471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">
      <c r="A95" s="473"/>
      <c r="B95" s="471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">
      <c r="A96" s="474"/>
      <c r="B96" s="467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">
      <c r="A97" s="475" t="s">
        <v>86</v>
      </c>
      <c r="B97" s="476"/>
      <c r="C97" s="477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3"/>
      <c r="H102" s="73"/>
      <c r="I102" s="73"/>
      <c r="N102" s="55"/>
    </row>
    <row r="103" spans="1:14" s="85" customFormat="1" ht="56.25" x14ac:dyDescent="0.2">
      <c r="A103" s="383" t="s">
        <v>101</v>
      </c>
      <c r="B103" s="384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">
      <c r="A104" s="385"/>
      <c r="B104" s="372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385"/>
      <c r="B105" s="372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385"/>
      <c r="B106" s="372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385"/>
      <c r="B107" s="372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385"/>
      <c r="B108" s="372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">
      <c r="A109" s="385"/>
      <c r="B109" s="372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">
      <c r="A110" s="385"/>
      <c r="B110" s="372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385"/>
      <c r="B111" s="372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">
      <c r="A112" s="385"/>
      <c r="B112" s="372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">
      <c r="A113" s="385"/>
      <c r="B113" s="372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385"/>
      <c r="B114" s="372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">
      <c r="A115" s="385"/>
      <c r="B115" s="372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">
      <c r="A116" s="385"/>
      <c r="B116" s="372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385"/>
      <c r="B117" s="372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385"/>
      <c r="B118" s="372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385"/>
      <c r="B119" s="372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385"/>
      <c r="B120" s="372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">
      <c r="A121" s="385"/>
      <c r="B121" s="372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385"/>
      <c r="B122" s="372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385"/>
      <c r="B123" s="372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">
      <c r="A124" s="385"/>
      <c r="B124" s="372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">
      <c r="A125" s="385"/>
      <c r="B125" s="372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">
      <c r="A126" s="385"/>
      <c r="B126" s="372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">
      <c r="A127" s="385"/>
      <c r="B127" s="372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">
      <c r="A128" s="385"/>
      <c r="B128" s="372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">
      <c r="A129" s="385"/>
      <c r="B129" s="372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385"/>
      <c r="B130" s="372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">
      <c r="A131" s="385"/>
      <c r="B131" s="372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">
      <c r="A132" s="385"/>
      <c r="B132" s="372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">
      <c r="A133" s="385"/>
      <c r="B133" s="372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">
      <c r="A134" s="385"/>
      <c r="B134" s="372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385"/>
      <c r="B135" s="372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385"/>
      <c r="B136" s="372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385"/>
      <c r="B137" s="372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385"/>
      <c r="B138" s="372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385"/>
      <c r="B139" s="372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385"/>
      <c r="B140" s="372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385"/>
      <c r="B141" s="372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385"/>
      <c r="B142" s="372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">
      <c r="A143" s="385"/>
      <c r="B143" s="372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">
      <c r="A144" s="386"/>
      <c r="B144" s="387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">
      <c r="C146" s="5"/>
      <c r="D146" s="5"/>
      <c r="F146" s="2"/>
    </row>
    <row r="147" spans="1:14" x14ac:dyDescent="0.2">
      <c r="L147" s="101"/>
      <c r="M147"/>
    </row>
    <row r="148" spans="1:14" x14ac:dyDescent="0.2">
      <c r="L148" s="101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">
      <c r="A150" s="175"/>
      <c r="B150" s="175"/>
      <c r="C150" s="175"/>
      <c r="D150" s="14"/>
      <c r="E150" s="14"/>
      <c r="F150" s="15"/>
      <c r="L150" s="101"/>
      <c r="M150"/>
    </row>
    <row r="151" spans="1:14" x14ac:dyDescent="0.2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">
      <c r="A154" s="360" t="s">
        <v>159</v>
      </c>
      <c r="B154" s="360"/>
      <c r="C154" s="360"/>
      <c r="D154" s="360"/>
      <c r="E154" s="174"/>
      <c r="F154" s="15">
        <v>0</v>
      </c>
      <c r="L154" s="101"/>
      <c r="M154"/>
    </row>
    <row r="155" spans="1:14" x14ac:dyDescent="0.2">
      <c r="A155" s="360" t="s">
        <v>58</v>
      </c>
      <c r="B155" s="360"/>
      <c r="C155" s="360"/>
      <c r="D155" s="360"/>
      <c r="E155" s="174"/>
      <c r="F155" s="15">
        <v>0</v>
      </c>
      <c r="L155" s="101"/>
      <c r="M155"/>
    </row>
    <row r="156" spans="1:14" x14ac:dyDescent="0.2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">
      <c r="A158" s="360" t="s">
        <v>62</v>
      </c>
      <c r="B158" s="360"/>
      <c r="C158" s="360"/>
      <c r="D158" s="360"/>
      <c r="E158" s="174"/>
      <c r="F158" s="15">
        <f>I6+I8</f>
        <v>4000</v>
      </c>
      <c r="L158" s="101"/>
      <c r="M158"/>
    </row>
    <row r="159" spans="1:14" x14ac:dyDescent="0.2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">
      <c r="A160" s="360" t="s">
        <v>63</v>
      </c>
      <c r="B160" s="360"/>
      <c r="C160" s="360"/>
      <c r="D160" s="360"/>
      <c r="E160" s="174"/>
      <c r="F160" s="15">
        <f>SUM(F151:F159)</f>
        <v>-2611088</v>
      </c>
      <c r="L160" s="101"/>
      <c r="M160"/>
    </row>
    <row r="161" spans="1:13" x14ac:dyDescent="0.2">
      <c r="A161" s="362"/>
      <c r="B161" s="362"/>
      <c r="C161" s="362"/>
      <c r="D161" s="362"/>
      <c r="E161" s="362"/>
      <c r="F161" s="362"/>
      <c r="L161" s="101"/>
      <c r="M161"/>
    </row>
    <row r="162" spans="1:13" x14ac:dyDescent="0.2">
      <c r="A162" s="362"/>
      <c r="B162" s="362"/>
      <c r="C162" s="362"/>
      <c r="D162" s="362"/>
      <c r="E162" s="362"/>
      <c r="F162" s="362"/>
      <c r="L162" s="101"/>
      <c r="M162"/>
    </row>
    <row r="163" spans="1:13" x14ac:dyDescent="0.2">
      <c r="A163" s="362"/>
      <c r="B163" s="362"/>
      <c r="C163" s="362"/>
      <c r="D163" s="362"/>
      <c r="E163" s="362"/>
      <c r="F163" s="362"/>
      <c r="L163" s="101"/>
      <c r="M163"/>
    </row>
    <row r="164" spans="1:13" x14ac:dyDescent="0.2">
      <c r="A164" s="360" t="s">
        <v>64</v>
      </c>
      <c r="B164" s="360"/>
      <c r="C164" s="360"/>
      <c r="D164" s="360"/>
      <c r="E164" s="360"/>
      <c r="F164" s="360"/>
      <c r="L164" s="101"/>
      <c r="M164"/>
    </row>
    <row r="165" spans="1:13" x14ac:dyDescent="0.2">
      <c r="A165" s="362"/>
      <c r="B165" s="362"/>
      <c r="C165" s="362"/>
      <c r="D165" s="362"/>
      <c r="E165" s="362"/>
      <c r="F165" s="362"/>
      <c r="L165" s="101"/>
      <c r="M165"/>
    </row>
    <row r="166" spans="1:13" x14ac:dyDescent="0.2">
      <c r="A166" s="360" t="s">
        <v>65</v>
      </c>
      <c r="B166" s="360"/>
      <c r="C166" s="360"/>
      <c r="D166" s="360"/>
      <c r="E166" s="174"/>
      <c r="F166" s="15">
        <f>H42+J42</f>
        <v>-4961088</v>
      </c>
      <c r="L166" s="101"/>
      <c r="M166"/>
    </row>
    <row r="167" spans="1:13" x14ac:dyDescent="0.2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">
      <c r="A168" s="360" t="s">
        <v>66</v>
      </c>
      <c r="B168" s="360"/>
      <c r="C168" s="360"/>
      <c r="D168" s="360"/>
      <c r="E168" s="174"/>
      <c r="F168" s="15">
        <v>0</v>
      </c>
      <c r="L168" s="101"/>
      <c r="M168"/>
    </row>
    <row r="169" spans="1:13" x14ac:dyDescent="0.2">
      <c r="A169" s="360" t="s">
        <v>67</v>
      </c>
      <c r="B169" s="360"/>
      <c r="C169" s="360"/>
      <c r="D169" s="360"/>
      <c r="E169" s="174"/>
      <c r="F169" s="15">
        <v>0</v>
      </c>
      <c r="L169" s="101"/>
      <c r="M169"/>
    </row>
    <row r="170" spans="1:13" x14ac:dyDescent="0.2">
      <c r="A170" s="360" t="s">
        <v>68</v>
      </c>
      <c r="B170" s="360"/>
      <c r="C170" s="360"/>
      <c r="D170" s="360"/>
      <c r="E170" s="174"/>
      <c r="F170" s="15">
        <f>I39+K35+K37+I35</f>
        <v>2350000</v>
      </c>
      <c r="L170" s="101"/>
      <c r="M170"/>
    </row>
    <row r="171" spans="1:13" x14ac:dyDescent="0.2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">
      <c r="A175" s="358" t="s">
        <v>63</v>
      </c>
      <c r="B175" s="358"/>
      <c r="C175" s="358"/>
      <c r="D175" s="358"/>
      <c r="E175" s="174"/>
      <c r="F175" s="15">
        <f>SUM(F166:F174)</f>
        <v>-2611088</v>
      </c>
      <c r="L175" s="101"/>
      <c r="M175"/>
    </row>
    <row r="176" spans="1:13" x14ac:dyDescent="0.2">
      <c r="A176" s="174"/>
      <c r="B176" s="16"/>
      <c r="C176" s="23"/>
      <c r="D176" s="14"/>
      <c r="E176" s="14"/>
      <c r="F176" s="15"/>
      <c r="L176" s="101"/>
      <c r="M176"/>
    </row>
    <row r="177" spans="1:13" x14ac:dyDescent="0.2">
      <c r="A177" s="360" t="s">
        <v>70</v>
      </c>
      <c r="B177" s="360"/>
      <c r="C177" s="360"/>
      <c r="D177" s="360"/>
      <c r="E177" s="360"/>
      <c r="F177" s="360"/>
      <c r="L177" s="101"/>
      <c r="M177"/>
    </row>
    <row r="178" spans="1:13" x14ac:dyDescent="0.2">
      <c r="A178" s="175"/>
      <c r="B178" s="175"/>
      <c r="C178" s="175"/>
      <c r="D178" s="14"/>
      <c r="E178" s="14"/>
      <c r="F178" s="15"/>
      <c r="L178" s="101"/>
      <c r="M178"/>
    </row>
    <row r="179" spans="1:13" x14ac:dyDescent="0.2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">
      <c r="A180" s="360" t="s">
        <v>146</v>
      </c>
      <c r="B180" s="360"/>
      <c r="C180" s="360"/>
      <c r="D180" s="360"/>
      <c r="E180" s="174"/>
      <c r="F180" s="15">
        <v>0</v>
      </c>
      <c r="L180" s="101"/>
      <c r="M180"/>
    </row>
    <row r="181" spans="1:13" x14ac:dyDescent="0.2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">
      <c r="A182" s="360" t="s">
        <v>148</v>
      </c>
      <c r="B182" s="360"/>
      <c r="C182" s="360"/>
      <c r="D182" s="360"/>
      <c r="E182" s="174"/>
      <c r="F182" s="15">
        <v>0</v>
      </c>
      <c r="L182" s="101"/>
      <c r="M182"/>
    </row>
    <row r="183" spans="1:13" x14ac:dyDescent="0.2">
      <c r="A183" s="360" t="s">
        <v>153</v>
      </c>
      <c r="B183" s="360"/>
      <c r="C183" s="360"/>
      <c r="D183" s="360"/>
      <c r="E183" s="174"/>
      <c r="F183" s="15">
        <v>0</v>
      </c>
      <c r="L183" s="101"/>
      <c r="M183"/>
    </row>
    <row r="184" spans="1:13" x14ac:dyDescent="0.2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">
      <c r="A186" s="361" t="s">
        <v>62</v>
      </c>
      <c r="B186" s="361"/>
      <c r="C186" s="361"/>
      <c r="D186" s="361"/>
      <c r="E186" s="173"/>
      <c r="F186" s="19">
        <f>F27+F24+F23+F8+F6</f>
        <v>0</v>
      </c>
      <c r="L186" s="101"/>
      <c r="M186"/>
    </row>
    <row r="187" spans="1:13" x14ac:dyDescent="0.2">
      <c r="A187" s="358" t="s">
        <v>63</v>
      </c>
      <c r="B187" s="358"/>
      <c r="C187" s="358"/>
      <c r="D187" s="358"/>
      <c r="E187" s="174"/>
      <c r="F187" s="15">
        <f>SUM(F179:F186)</f>
        <v>0</v>
      </c>
      <c r="L187" s="101"/>
      <c r="M187"/>
    </row>
    <row r="188" spans="1:13" x14ac:dyDescent="0.2">
      <c r="A188" s="362"/>
      <c r="B188" s="362"/>
      <c r="C188" s="362"/>
      <c r="D188" s="362"/>
      <c r="E188" s="362"/>
      <c r="F188" s="362"/>
      <c r="L188" s="101"/>
      <c r="M188"/>
    </row>
    <row r="189" spans="1:13" x14ac:dyDescent="0.2">
      <c r="A189" s="362"/>
      <c r="B189" s="362"/>
      <c r="C189" s="362"/>
      <c r="D189" s="362"/>
      <c r="E189" s="362"/>
      <c r="F189" s="362"/>
      <c r="L189" s="101"/>
      <c r="M189"/>
    </row>
    <row r="190" spans="1:13" x14ac:dyDescent="0.2">
      <c r="A190" s="362"/>
      <c r="B190" s="362"/>
      <c r="C190" s="362"/>
      <c r="D190" s="362"/>
      <c r="E190" s="362"/>
      <c r="F190" s="362"/>
      <c r="L190" s="101"/>
      <c r="M190"/>
    </row>
    <row r="191" spans="1:13" x14ac:dyDescent="0.2">
      <c r="A191" s="360" t="s">
        <v>71</v>
      </c>
      <c r="B191" s="360"/>
      <c r="C191" s="360"/>
      <c r="D191" s="360"/>
      <c r="E191" s="360"/>
      <c r="F191" s="360"/>
      <c r="L191" s="101"/>
      <c r="M191"/>
    </row>
    <row r="192" spans="1:13" x14ac:dyDescent="0.2">
      <c r="A192" s="362"/>
      <c r="B192" s="362"/>
      <c r="C192" s="362"/>
      <c r="D192" s="362"/>
      <c r="E192" s="362"/>
      <c r="F192" s="362"/>
      <c r="L192" s="101"/>
      <c r="M192"/>
    </row>
    <row r="193" spans="1:13" x14ac:dyDescent="0.2">
      <c r="A193" s="360" t="s">
        <v>65</v>
      </c>
      <c r="B193" s="360"/>
      <c r="C193" s="360"/>
      <c r="D193" s="360"/>
      <c r="E193" s="174"/>
      <c r="F193" s="15">
        <v>0</v>
      </c>
      <c r="L193" s="101"/>
      <c r="M193"/>
    </row>
    <row r="194" spans="1:13" x14ac:dyDescent="0.2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">
      <c r="A195" s="360" t="s">
        <v>66</v>
      </c>
      <c r="B195" s="360"/>
      <c r="C195" s="360"/>
      <c r="D195" s="360"/>
      <c r="E195" s="174"/>
      <c r="F195" s="15">
        <f>SUM(F114)</f>
        <v>-2109656</v>
      </c>
      <c r="L195" s="101"/>
      <c r="M195"/>
    </row>
    <row r="196" spans="1:13" x14ac:dyDescent="0.2">
      <c r="A196" s="360" t="s">
        <v>67</v>
      </c>
      <c r="B196" s="360"/>
      <c r="C196" s="360"/>
      <c r="D196" s="360"/>
      <c r="E196" s="174"/>
      <c r="F196" s="15">
        <f>SUM(F117)</f>
        <v>-424736</v>
      </c>
      <c r="L196" s="101"/>
      <c r="M196"/>
    </row>
    <row r="197" spans="1:13" x14ac:dyDescent="0.2">
      <c r="A197" s="360" t="s">
        <v>68</v>
      </c>
      <c r="B197" s="360"/>
      <c r="C197" s="360"/>
      <c r="D197" s="360"/>
      <c r="E197" s="174"/>
      <c r="F197" s="15">
        <f>F90+F89+F87+F84+G35+F39+F35+F85+F86+F88+F83</f>
        <v>2594392</v>
      </c>
      <c r="L197" s="101"/>
      <c r="M197"/>
    </row>
    <row r="198" spans="1:13" x14ac:dyDescent="0.2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">
      <c r="A201" s="358" t="s">
        <v>63</v>
      </c>
      <c r="B201" s="358"/>
      <c r="C201" s="358"/>
      <c r="D201" s="358"/>
      <c r="E201" s="174"/>
      <c r="F201" s="15">
        <f>SUM(F193:F200)</f>
        <v>0</v>
      </c>
      <c r="L201" s="101"/>
      <c r="M201"/>
    </row>
    <row r="202" spans="1:13" x14ac:dyDescent="0.2">
      <c r="A202" s="24"/>
      <c r="B202" s="25"/>
      <c r="C202" s="26"/>
      <c r="D202" s="27"/>
      <c r="E202" s="27"/>
      <c r="F202" s="28"/>
      <c r="L202" s="101"/>
      <c r="M202"/>
    </row>
    <row r="203" spans="1:13" x14ac:dyDescent="0.2">
      <c r="A203" s="24"/>
      <c r="B203" s="25"/>
      <c r="C203" s="26"/>
      <c r="D203" s="27"/>
      <c r="E203" s="27"/>
      <c r="F203" s="28"/>
      <c r="L203" s="101"/>
      <c r="M203"/>
    </row>
    <row r="204" spans="1:13" x14ac:dyDescent="0.2">
      <c r="A204" s="355" t="s">
        <v>74</v>
      </c>
      <c r="B204" s="355"/>
      <c r="C204" s="355"/>
      <c r="D204" s="355"/>
      <c r="E204" s="355"/>
      <c r="F204" s="355"/>
      <c r="L204" s="101"/>
      <c r="M204"/>
    </row>
    <row r="205" spans="1:13" x14ac:dyDescent="0.2">
      <c r="A205" s="357"/>
      <c r="B205" s="357"/>
      <c r="C205" s="357"/>
      <c r="D205" s="357"/>
      <c r="E205" s="357"/>
      <c r="F205" s="357"/>
      <c r="L205" s="101"/>
      <c r="M205"/>
    </row>
    <row r="206" spans="1:13" x14ac:dyDescent="0.2">
      <c r="A206" s="176"/>
      <c r="B206" s="176"/>
      <c r="C206" s="176"/>
      <c r="D206" s="30"/>
      <c r="E206" s="30"/>
      <c r="F206" s="31"/>
      <c r="L206" s="101"/>
      <c r="M206"/>
    </row>
    <row r="207" spans="1:13" x14ac:dyDescent="0.2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">
      <c r="A209" s="355" t="s">
        <v>155</v>
      </c>
      <c r="B209" s="355"/>
      <c r="C209" s="355"/>
      <c r="D209" s="355"/>
      <c r="E209" s="177"/>
      <c r="F209" s="31">
        <f>SUM(F153,F181)</f>
        <v>-2615088</v>
      </c>
      <c r="L209" s="101"/>
      <c r="M209"/>
    </row>
    <row r="210" spans="1:13" x14ac:dyDescent="0.2">
      <c r="A210" s="355" t="s">
        <v>160</v>
      </c>
      <c r="B210" s="355"/>
      <c r="C210" s="355"/>
      <c r="D210" s="355"/>
      <c r="E210" s="177"/>
      <c r="F210" s="31">
        <f>F154+F182</f>
        <v>0</v>
      </c>
      <c r="L210" s="101"/>
      <c r="M210"/>
    </row>
    <row r="211" spans="1:13" x14ac:dyDescent="0.2">
      <c r="A211" s="355" t="s">
        <v>156</v>
      </c>
      <c r="B211" s="355"/>
      <c r="C211" s="355"/>
      <c r="D211" s="355"/>
      <c r="E211" s="177"/>
      <c r="F211" s="31">
        <f>F155+F183</f>
        <v>0</v>
      </c>
      <c r="L211" s="101"/>
      <c r="M211"/>
    </row>
    <row r="212" spans="1:13" x14ac:dyDescent="0.2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">
      <c r="A214" s="355" t="s">
        <v>62</v>
      </c>
      <c r="B214" s="355"/>
      <c r="C214" s="355"/>
      <c r="D214" s="355"/>
      <c r="E214" s="177"/>
      <c r="F214" s="31">
        <f>F186+F158</f>
        <v>4000</v>
      </c>
      <c r="L214" s="101"/>
      <c r="M214"/>
    </row>
    <row r="215" spans="1:13" x14ac:dyDescent="0.2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">
      <c r="A216" s="355" t="s">
        <v>63</v>
      </c>
      <c r="B216" s="355"/>
      <c r="C216" s="355"/>
      <c r="D216" s="355"/>
      <c r="E216" s="177"/>
      <c r="F216" s="31">
        <f>SUM(F207:F215)</f>
        <v>-2611088</v>
      </c>
      <c r="L216" s="101"/>
      <c r="M216"/>
    </row>
    <row r="217" spans="1:13" x14ac:dyDescent="0.2">
      <c r="A217" s="177"/>
      <c r="B217" s="177"/>
      <c r="C217" s="177"/>
      <c r="D217" s="177"/>
      <c r="E217" s="177"/>
      <c r="F217" s="31"/>
      <c r="L217" s="101"/>
      <c r="M217"/>
    </row>
    <row r="218" spans="1:13" x14ac:dyDescent="0.2">
      <c r="A218" s="177"/>
      <c r="B218" s="177"/>
      <c r="C218" s="177"/>
      <c r="D218" s="177"/>
      <c r="E218" s="177"/>
      <c r="F218" s="31"/>
      <c r="L218" s="101"/>
      <c r="M218"/>
    </row>
    <row r="219" spans="1:13" x14ac:dyDescent="0.2">
      <c r="A219" s="357"/>
      <c r="B219" s="357"/>
      <c r="C219" s="357"/>
      <c r="D219" s="357"/>
      <c r="E219" s="357"/>
      <c r="F219" s="357"/>
      <c r="L219" s="101"/>
      <c r="M219"/>
    </row>
    <row r="220" spans="1:13" x14ac:dyDescent="0.2">
      <c r="A220" s="355" t="s">
        <v>76</v>
      </c>
      <c r="B220" s="355"/>
      <c r="C220" s="355"/>
      <c r="D220" s="355"/>
      <c r="E220" s="355"/>
      <c r="F220" s="355"/>
      <c r="L220" s="101"/>
      <c r="M220"/>
    </row>
    <row r="221" spans="1:13" x14ac:dyDescent="0.2">
      <c r="A221" s="357"/>
      <c r="B221" s="357"/>
      <c r="C221" s="357"/>
      <c r="D221" s="357"/>
      <c r="E221" s="357"/>
      <c r="F221" s="357"/>
      <c r="L221" s="101"/>
      <c r="M221"/>
    </row>
    <row r="222" spans="1:13" x14ac:dyDescent="0.2">
      <c r="A222" s="355" t="s">
        <v>65</v>
      </c>
      <c r="B222" s="355"/>
      <c r="C222" s="355"/>
      <c r="D222" s="355"/>
      <c r="E222" s="177"/>
      <c r="F222" s="31">
        <f>SUM(F193,F166)</f>
        <v>-4961088</v>
      </c>
      <c r="L222" s="101"/>
      <c r="M222"/>
    </row>
    <row r="223" spans="1:13" x14ac:dyDescent="0.2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">
      <c r="A224" s="355" t="s">
        <v>66</v>
      </c>
      <c r="B224" s="355"/>
      <c r="C224" s="355"/>
      <c r="D224" s="355"/>
      <c r="E224" s="177"/>
      <c r="F224" s="31">
        <f>F195+F168</f>
        <v>-2109656</v>
      </c>
      <c r="L224" s="101"/>
      <c r="M224"/>
    </row>
    <row r="225" spans="1:13" x14ac:dyDescent="0.2">
      <c r="A225" s="355" t="s">
        <v>67</v>
      </c>
      <c r="B225" s="355"/>
      <c r="C225" s="355"/>
      <c r="D225" s="355"/>
      <c r="E225" s="177"/>
      <c r="F225" s="31">
        <f>F196+F169</f>
        <v>-424736</v>
      </c>
      <c r="L225" s="101"/>
      <c r="M225"/>
    </row>
    <row r="226" spans="1:13" x14ac:dyDescent="0.2">
      <c r="A226" s="355" t="s">
        <v>68</v>
      </c>
      <c r="B226" s="355"/>
      <c r="C226" s="355"/>
      <c r="D226" s="355"/>
      <c r="E226" s="177"/>
      <c r="F226" s="31">
        <f>F197+F170</f>
        <v>4944392</v>
      </c>
      <c r="L226" s="101"/>
      <c r="M226"/>
    </row>
    <row r="227" spans="1:13" x14ac:dyDescent="0.2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">
      <c r="A230" s="356" t="s">
        <v>63</v>
      </c>
      <c r="B230" s="356"/>
      <c r="C230" s="356"/>
      <c r="D230" s="356"/>
      <c r="E230" s="177"/>
      <c r="F230" s="31">
        <f>SUM(F222:F229)</f>
        <v>-2611088</v>
      </c>
      <c r="L230" s="101"/>
      <c r="M230"/>
    </row>
    <row r="231" spans="1:13" x14ac:dyDescent="0.2">
      <c r="L231" s="101"/>
      <c r="M231"/>
    </row>
    <row r="232" spans="1:13" x14ac:dyDescent="0.2">
      <c r="L232" s="101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3" t="s">
        <v>82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98" t="s">
        <v>19</v>
      </c>
      <c r="B4" s="500" t="s">
        <v>0</v>
      </c>
      <c r="C4" s="498" t="s">
        <v>44</v>
      </c>
      <c r="D4" s="498" t="s">
        <v>21</v>
      </c>
      <c r="E4" s="502" t="s">
        <v>168</v>
      </c>
      <c r="F4" s="504" t="s">
        <v>177</v>
      </c>
      <c r="G4" s="505"/>
      <c r="H4" s="505"/>
      <c r="I4" s="506"/>
      <c r="J4" s="502" t="s">
        <v>172</v>
      </c>
      <c r="K4" s="507" t="s">
        <v>178</v>
      </c>
      <c r="L4" s="508" t="s">
        <v>179</v>
      </c>
    </row>
    <row r="5" spans="1:12" ht="41.25" customHeight="1" x14ac:dyDescent="0.2">
      <c r="A5" s="499"/>
      <c r="B5" s="501"/>
      <c r="C5" s="499"/>
      <c r="D5" s="499"/>
      <c r="E5" s="503"/>
      <c r="F5" s="160" t="s">
        <v>43</v>
      </c>
      <c r="G5" s="161" t="s">
        <v>173</v>
      </c>
      <c r="H5" s="161" t="s">
        <v>176</v>
      </c>
      <c r="I5" s="161" t="s">
        <v>174</v>
      </c>
      <c r="J5" s="503"/>
      <c r="K5" s="507"/>
      <c r="L5" s="508"/>
    </row>
    <row r="6" spans="1:12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103">
        <v>41943</v>
      </c>
      <c r="L6" s="4">
        <f>J6-K6</f>
        <v>2000</v>
      </c>
    </row>
    <row r="7" spans="1:12" x14ac:dyDescent="0.2">
      <c r="A7" s="478"/>
      <c r="B7" s="374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78"/>
      <c r="B8" s="374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103">
        <v>1496</v>
      </c>
      <c r="L8" s="4">
        <f t="shared" si="1"/>
        <v>61</v>
      </c>
    </row>
    <row r="9" spans="1:12" x14ac:dyDescent="0.2">
      <c r="A9" s="478"/>
      <c r="B9" s="375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6234076</v>
      </c>
      <c r="L11" s="4">
        <f t="shared" si="1"/>
        <v>771187</v>
      </c>
    </row>
    <row r="12" spans="1:12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4322095</v>
      </c>
      <c r="L12" s="4">
        <f t="shared" si="1"/>
        <v>177905</v>
      </c>
    </row>
    <row r="13" spans="1:12" x14ac:dyDescent="0.2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17531375</v>
      </c>
      <c r="L13" s="4">
        <f t="shared" si="1"/>
        <v>2215125</v>
      </c>
    </row>
    <row r="14" spans="1:12" x14ac:dyDescent="0.2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14388859</v>
      </c>
      <c r="L14" s="4">
        <f>J14-K14</f>
        <v>1870091</v>
      </c>
    </row>
    <row r="15" spans="1:12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1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1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1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25189858</v>
      </c>
      <c r="L20" s="4">
        <f t="shared" si="1"/>
        <v>12024954</v>
      </c>
    </row>
    <row r="21" spans="1:13" x14ac:dyDescent="0.2">
      <c r="A21" s="483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3"/>
      <c r="B23" s="337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484"/>
      <c r="B24" s="338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389" t="s">
        <v>132</v>
      </c>
      <c r="B25" s="46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0"/>
      <c r="B26" s="467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1"/>
      <c r="B27" s="181" t="s">
        <v>128</v>
      </c>
      <c r="C27" s="126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103">
        <v>248233081</v>
      </c>
      <c r="L28" s="4">
        <f t="shared" si="1"/>
        <v>39974145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103">
        <v>1917505</v>
      </c>
      <c r="L29" s="4">
        <f t="shared" si="1"/>
        <v>367071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103">
        <v>40978714</v>
      </c>
      <c r="L30" s="4">
        <f t="shared" si="1"/>
        <v>3802932</v>
      </c>
    </row>
    <row r="31" spans="1:13" ht="34.5" customHeight="1" x14ac:dyDescent="0.2">
      <c r="A31" s="475" t="s">
        <v>85</v>
      </c>
      <c r="B31" s="476"/>
      <c r="C31" s="477"/>
      <c r="D31" s="138">
        <f t="shared" ref="D31:L31" si="2">SUM(D6:D30)</f>
        <v>426209554</v>
      </c>
      <c r="E31" s="138">
        <f t="shared" si="2"/>
        <v>521744064</v>
      </c>
      <c r="F31" s="138">
        <f t="shared" si="2"/>
        <v>0</v>
      </c>
      <c r="G31" s="138">
        <f t="shared" si="2"/>
        <v>-3633008</v>
      </c>
      <c r="H31" s="138">
        <f t="shared" si="2"/>
        <v>2000</v>
      </c>
      <c r="I31" s="138">
        <f t="shared" si="2"/>
        <v>-1328080</v>
      </c>
      <c r="J31" s="138">
        <f t="shared" si="2"/>
        <v>516784976</v>
      </c>
      <c r="K31" s="139">
        <f t="shared" si="2"/>
        <v>455578705</v>
      </c>
      <c r="L31" s="138">
        <f t="shared" si="2"/>
        <v>61206271</v>
      </c>
    </row>
    <row r="32" spans="1:13" ht="12.75" customHeight="1" x14ac:dyDescent="0.2">
      <c r="A32" s="389" t="s">
        <v>18</v>
      </c>
      <c r="B32" s="380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390"/>
      <c r="B33" s="381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90"/>
      <c r="B34" s="381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90"/>
      <c r="B35" s="381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105">
        <v>7417651</v>
      </c>
      <c r="L35" s="4">
        <f t="shared" si="4"/>
        <v>11901332</v>
      </c>
    </row>
    <row r="36" spans="1:12" x14ac:dyDescent="0.2">
      <c r="A36" s="390"/>
      <c r="B36" s="381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90"/>
      <c r="B37" s="381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105">
        <v>76257</v>
      </c>
      <c r="L37" s="4">
        <f t="shared" si="4"/>
        <v>517149</v>
      </c>
    </row>
    <row r="38" spans="1:12" x14ac:dyDescent="0.2">
      <c r="A38" s="390"/>
      <c r="B38" s="381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90"/>
      <c r="B39" s="382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105">
        <v>83538</v>
      </c>
      <c r="L39" s="120">
        <f t="shared" si="4"/>
        <v>1681</v>
      </c>
    </row>
    <row r="40" spans="1:12" x14ac:dyDescent="0.2">
      <c r="A40" s="390"/>
      <c r="B40" s="337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90"/>
      <c r="B41" s="379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90"/>
      <c r="B42" s="379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105">
        <v>293596047</v>
      </c>
      <c r="L42" s="4">
        <f t="shared" si="4"/>
        <v>44145401</v>
      </c>
    </row>
    <row r="43" spans="1:12" x14ac:dyDescent="0.2">
      <c r="A43" s="391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35" t="s">
        <v>24</v>
      </c>
      <c r="B44" s="337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36"/>
      <c r="B45" s="338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35" t="s">
        <v>30</v>
      </c>
      <c r="B46" s="337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105">
        <v>12676500</v>
      </c>
      <c r="L46" s="4">
        <f t="shared" si="4"/>
        <v>0</v>
      </c>
    </row>
    <row r="47" spans="1:12" x14ac:dyDescent="0.2">
      <c r="A47" s="336"/>
      <c r="B47" s="338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35" t="s">
        <v>138</v>
      </c>
      <c r="B48" s="364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54"/>
      <c r="B49" s="365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13549126</v>
      </c>
      <c r="L49" s="4">
        <f>J49-K49</f>
        <v>2709824</v>
      </c>
    </row>
    <row r="50" spans="1:12" x14ac:dyDescent="0.2">
      <c r="A50" s="335" t="s">
        <v>48</v>
      </c>
      <c r="B50" s="364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3"/>
      <c r="B51" s="365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3"/>
      <c r="B52" s="365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3"/>
      <c r="B53" s="365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63"/>
      <c r="B54" s="365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3"/>
      <c r="B55" s="365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63"/>
      <c r="B56" s="365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3"/>
      <c r="B57" s="365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3"/>
      <c r="B58" s="365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3"/>
      <c r="B59" s="365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3"/>
      <c r="B60" s="365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63"/>
      <c r="B61" s="365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35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63"/>
      <c r="B63" s="388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770000</v>
      </c>
      <c r="L63" s="4">
        <f t="shared" si="4"/>
        <v>200000</v>
      </c>
    </row>
    <row r="64" spans="1:12" x14ac:dyDescent="0.2">
      <c r="A64" s="363"/>
      <c r="B64" s="388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950000</v>
      </c>
      <c r="L64" s="4">
        <f t="shared" si="4"/>
        <v>9841000</v>
      </c>
    </row>
    <row r="65" spans="1:12" x14ac:dyDescent="0.2">
      <c r="A65" s="363"/>
      <c r="B65" s="388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144550</v>
      </c>
      <c r="L65" s="4">
        <f t="shared" si="4"/>
        <v>2967732</v>
      </c>
    </row>
    <row r="66" spans="1:12" x14ac:dyDescent="0.2">
      <c r="A66" s="363"/>
      <c r="B66" s="388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3"/>
      <c r="B67" s="388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63"/>
      <c r="B68" s="388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63"/>
      <c r="B69" s="388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63"/>
      <c r="B70" s="388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6921600</v>
      </c>
      <c r="L70" s="4">
        <f t="shared" si="4"/>
        <v>7078392</v>
      </c>
    </row>
    <row r="71" spans="1:12" x14ac:dyDescent="0.2">
      <c r="A71" s="363"/>
      <c r="B71" s="388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63"/>
      <c r="B72" s="388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1868832</v>
      </c>
      <c r="L72" s="4">
        <f t="shared" si="4"/>
        <v>3259089</v>
      </c>
    </row>
    <row r="73" spans="1:12" x14ac:dyDescent="0.2">
      <c r="A73" s="363"/>
      <c r="B73" s="388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63"/>
      <c r="B74" s="388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63"/>
      <c r="B75" s="388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63"/>
      <c r="B76" s="388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63"/>
      <c r="B77" s="388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63"/>
      <c r="B78" s="388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63"/>
      <c r="B79" s="388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36"/>
      <c r="B80" s="388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472" t="s">
        <v>127</v>
      </c>
      <c r="B81" s="466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2637070</v>
      </c>
      <c r="L81" s="4">
        <f t="shared" si="4"/>
        <v>527414</v>
      </c>
    </row>
    <row r="82" spans="1:13" x14ac:dyDescent="0.2">
      <c r="A82" s="473"/>
      <c r="B82" s="471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461485</v>
      </c>
      <c r="L82" s="4">
        <f t="shared" si="4"/>
        <v>92298</v>
      </c>
    </row>
    <row r="83" spans="1:13" x14ac:dyDescent="0.2">
      <c r="A83" s="473"/>
      <c r="B83" s="471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473"/>
      <c r="B84" s="471"/>
      <c r="C84" s="131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473"/>
      <c r="B85" s="471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473"/>
      <c r="B86" s="471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473"/>
      <c r="B87" s="471"/>
      <c r="C87" s="131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105">
        <v>3283622</v>
      </c>
      <c r="L87" s="4">
        <f t="shared" si="4"/>
        <v>703937</v>
      </c>
      <c r="M87" s="166"/>
    </row>
    <row r="88" spans="1:13" x14ac:dyDescent="0.2">
      <c r="A88" s="473"/>
      <c r="B88" s="471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473"/>
      <c r="B89" s="471"/>
      <c r="C89" s="131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105">
        <v>666180</v>
      </c>
      <c r="L89" s="120">
        <f t="shared" si="4"/>
        <v>393698</v>
      </c>
      <c r="M89" s="166"/>
    </row>
    <row r="90" spans="1:13" x14ac:dyDescent="0.2">
      <c r="A90" s="473"/>
      <c r="B90" s="471"/>
      <c r="C90" s="131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105">
        <v>900000</v>
      </c>
      <c r="L90" s="4">
        <f t="shared" si="4"/>
        <v>0</v>
      </c>
      <c r="M90" s="166"/>
    </row>
    <row r="91" spans="1:13" x14ac:dyDescent="0.2">
      <c r="A91" s="473"/>
      <c r="B91" s="471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262453</v>
      </c>
      <c r="L91" s="4">
        <f t="shared" si="4"/>
        <v>0</v>
      </c>
      <c r="M91" s="166"/>
    </row>
    <row r="92" spans="1:13" x14ac:dyDescent="0.2">
      <c r="A92" s="473"/>
      <c r="B92" s="471"/>
      <c r="C92" s="131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105">
        <v>721800</v>
      </c>
      <c r="L92" s="4">
        <f t="shared" si="4"/>
        <v>0</v>
      </c>
      <c r="M92" s="166"/>
    </row>
    <row r="93" spans="1:13" ht="13.5" customHeight="1" x14ac:dyDescent="0.2">
      <c r="A93" s="473"/>
      <c r="B93" s="471"/>
      <c r="C93" s="131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105">
        <v>3314830</v>
      </c>
      <c r="L93" s="4">
        <f t="shared" si="4"/>
        <v>4040370</v>
      </c>
    </row>
    <row r="94" spans="1:13" ht="13.5" customHeight="1" x14ac:dyDescent="0.2">
      <c r="A94" s="473"/>
      <c r="B94" s="471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1160752</v>
      </c>
      <c r="L94" s="4">
        <f t="shared" si="4"/>
        <v>1090900</v>
      </c>
    </row>
    <row r="95" spans="1:13" x14ac:dyDescent="0.2">
      <c r="A95" s="473"/>
      <c r="B95" s="471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474"/>
      <c r="B96" s="467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75" t="s">
        <v>86</v>
      </c>
      <c r="B97" s="476"/>
      <c r="C97" s="477"/>
      <c r="D97" s="138">
        <f t="shared" ref="D97:L97" si="5">SUM(D32:D96)</f>
        <v>426209554</v>
      </c>
      <c r="E97" s="138">
        <f t="shared" si="5"/>
        <v>521744064</v>
      </c>
      <c r="F97" s="138">
        <f t="shared" si="5"/>
        <v>0</v>
      </c>
      <c r="G97" s="138">
        <f t="shared" si="5"/>
        <v>-3633008</v>
      </c>
      <c r="H97" s="138">
        <f t="shared" si="5"/>
        <v>2000</v>
      </c>
      <c r="I97" s="138">
        <f t="shared" si="5"/>
        <v>-1328080</v>
      </c>
      <c r="J97" s="138">
        <f t="shared" si="5"/>
        <v>516784976</v>
      </c>
      <c r="K97" s="138">
        <f t="shared" si="5"/>
        <v>374332345</v>
      </c>
      <c r="L97" s="138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43799</v>
      </c>
      <c r="L102" s="55"/>
    </row>
    <row r="103" spans="1:12" s="85" customFormat="1" ht="33.75" x14ac:dyDescent="0.2">
      <c r="A103" s="383" t="s">
        <v>101</v>
      </c>
      <c r="B103" s="384"/>
      <c r="C103" s="84" t="s">
        <v>44</v>
      </c>
      <c r="D103" s="184" t="s">
        <v>21</v>
      </c>
      <c r="E103" s="185" t="s">
        <v>168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5" t="s">
        <v>172</v>
      </c>
      <c r="K103" s="106" t="s">
        <v>178</v>
      </c>
    </row>
    <row r="104" spans="1:12" x14ac:dyDescent="0.2">
      <c r="A104" s="385"/>
      <c r="B104" s="372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385"/>
      <c r="B105" s="372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385"/>
      <c r="B106" s="372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385"/>
      <c r="B107" s="372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385"/>
      <c r="B108" s="372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385"/>
      <c r="B109" s="372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385"/>
      <c r="B110" s="372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385"/>
      <c r="B111" s="372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385"/>
      <c r="B112" s="372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385"/>
      <c r="B113" s="372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385"/>
      <c r="B114" s="372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3407070</v>
      </c>
    </row>
    <row r="115" spans="1:12" x14ac:dyDescent="0.2">
      <c r="A115" s="385"/>
      <c r="B115" s="372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950000</v>
      </c>
    </row>
    <row r="116" spans="1:12" x14ac:dyDescent="0.2">
      <c r="A116" s="385"/>
      <c r="B116" s="372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385"/>
      <c r="B117" s="372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385"/>
      <c r="B118" s="372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385"/>
      <c r="B119" s="372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385"/>
      <c r="B120" s="372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385"/>
      <c r="B121" s="372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385"/>
      <c r="B122" s="372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385"/>
      <c r="B123" s="372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385"/>
      <c r="B124" s="372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385"/>
      <c r="B125" s="372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385"/>
      <c r="B126" s="372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385"/>
      <c r="B127" s="372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385"/>
      <c r="B128" s="372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385"/>
      <c r="B129" s="372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385"/>
      <c r="B130" s="372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385"/>
      <c r="B131" s="372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35">
        <f t="shared" si="32"/>
        <v>17986863</v>
      </c>
    </row>
    <row r="132" spans="1:12" x14ac:dyDescent="0.2">
      <c r="A132" s="385"/>
      <c r="B132" s="372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13599126</v>
      </c>
    </row>
    <row r="133" spans="1:12" x14ac:dyDescent="0.2">
      <c r="A133" s="385"/>
      <c r="B133" s="372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9">
        <f t="shared" si="34"/>
        <v>31585989</v>
      </c>
      <c r="L133" s="1"/>
    </row>
    <row r="134" spans="1:12" x14ac:dyDescent="0.2">
      <c r="A134" s="385"/>
      <c r="B134" s="372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385"/>
      <c r="B135" s="372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385"/>
      <c r="B136" s="372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385"/>
      <c r="B137" s="372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385"/>
      <c r="B138" s="372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385"/>
      <c r="B139" s="372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385"/>
      <c r="B140" s="372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385"/>
      <c r="B141" s="372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385"/>
      <c r="B142" s="372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385"/>
      <c r="B143" s="372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11">
        <f t="shared" si="42"/>
        <v>293596047</v>
      </c>
      <c r="L143" s="1"/>
    </row>
    <row r="144" spans="1:12" x14ac:dyDescent="0.2">
      <c r="A144" s="386"/>
      <c r="B144" s="387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101" customWidth="1"/>
    <col min="17" max="17" width="11.5703125" customWidth="1"/>
  </cols>
  <sheetData>
    <row r="1" spans="1:17" x14ac:dyDescent="0.2">
      <c r="A1" s="522" t="s">
        <v>82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  <c r="Q1" s="523"/>
    </row>
    <row r="2" spans="1:17" x14ac:dyDescent="0.2">
      <c r="F2" s="2"/>
    </row>
    <row r="3" spans="1:17" x14ac:dyDescent="0.2">
      <c r="E3" s="5"/>
      <c r="F3" s="3"/>
      <c r="P3" s="102"/>
    </row>
    <row r="4" spans="1:17" x14ac:dyDescent="0.2">
      <c r="A4" s="498" t="s">
        <v>19</v>
      </c>
      <c r="B4" s="500" t="s">
        <v>0</v>
      </c>
      <c r="C4" s="498" t="s">
        <v>44</v>
      </c>
      <c r="D4" s="498" t="s">
        <v>21</v>
      </c>
      <c r="E4" s="502" t="s">
        <v>172</v>
      </c>
      <c r="F4" s="504" t="s">
        <v>180</v>
      </c>
      <c r="G4" s="505"/>
      <c r="H4" s="505"/>
      <c r="I4" s="505"/>
      <c r="J4" s="505"/>
      <c r="K4" s="505"/>
      <c r="L4" s="505"/>
      <c r="M4" s="505"/>
      <c r="N4" s="506"/>
      <c r="O4" s="502" t="s">
        <v>181</v>
      </c>
      <c r="P4" s="507" t="s">
        <v>182</v>
      </c>
      <c r="Q4" s="508" t="s">
        <v>183</v>
      </c>
    </row>
    <row r="5" spans="1:17" ht="77.25" customHeight="1" x14ac:dyDescent="0.2">
      <c r="A5" s="499"/>
      <c r="B5" s="501"/>
      <c r="C5" s="499"/>
      <c r="D5" s="499"/>
      <c r="E5" s="503"/>
      <c r="F5" s="160" t="s">
        <v>43</v>
      </c>
      <c r="G5" s="161" t="s">
        <v>185</v>
      </c>
      <c r="H5" s="161" t="s">
        <v>186</v>
      </c>
      <c r="I5" s="161" t="s">
        <v>194</v>
      </c>
      <c r="J5" s="190" t="s">
        <v>187</v>
      </c>
      <c r="K5" s="190" t="s">
        <v>188</v>
      </c>
      <c r="L5" s="190" t="s">
        <v>190</v>
      </c>
      <c r="M5" s="190" t="s">
        <v>196</v>
      </c>
      <c r="N5" s="190" t="s">
        <v>189</v>
      </c>
      <c r="O5" s="503"/>
      <c r="P5" s="507"/>
      <c r="Q5" s="508"/>
    </row>
    <row r="6" spans="1:17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103">
        <v>43624</v>
      </c>
      <c r="Q6" s="4">
        <f>O6-P6</f>
        <v>0</v>
      </c>
    </row>
    <row r="7" spans="1:17" x14ac:dyDescent="0.2">
      <c r="A7" s="478"/>
      <c r="B7" s="374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103">
        <v>10800</v>
      </c>
      <c r="Q7" s="4">
        <f t="shared" ref="Q7:Q31" si="1">O7-P7</f>
        <v>0</v>
      </c>
    </row>
    <row r="8" spans="1:17" x14ac:dyDescent="0.2">
      <c r="A8" s="478"/>
      <c r="B8" s="374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103">
        <v>1651</v>
      </c>
      <c r="Q8" s="4">
        <f t="shared" si="1"/>
        <v>0</v>
      </c>
    </row>
    <row r="9" spans="1:17" x14ac:dyDescent="0.2">
      <c r="A9" s="478"/>
      <c r="B9" s="375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32">
        <v>4812747</v>
      </c>
      <c r="Q9" s="120">
        <f t="shared" si="1"/>
        <v>0</v>
      </c>
    </row>
    <row r="10" spans="1:17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103">
        <v>10810958</v>
      </c>
      <c r="Q10" s="4">
        <f t="shared" si="1"/>
        <v>0</v>
      </c>
    </row>
    <row r="11" spans="1:17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103">
        <v>6863919</v>
      </c>
      <c r="Q11" s="4">
        <f t="shared" si="1"/>
        <v>0</v>
      </c>
    </row>
    <row r="12" spans="1:17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103">
        <v>4500000</v>
      </c>
      <c r="Q12" s="4">
        <f t="shared" si="1"/>
        <v>0</v>
      </c>
    </row>
    <row r="13" spans="1:17" x14ac:dyDescent="0.2">
      <c r="A13" s="188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103">
        <v>19452625</v>
      </c>
      <c r="Q13" s="4">
        <f t="shared" si="1"/>
        <v>0</v>
      </c>
    </row>
    <row r="14" spans="1:17" x14ac:dyDescent="0.2">
      <c r="A14" s="189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103">
        <v>15994463</v>
      </c>
      <c r="Q14" s="4">
        <f>O14-P14</f>
        <v>0</v>
      </c>
    </row>
    <row r="15" spans="1:17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103"/>
      <c r="Q15" s="4">
        <f t="shared" si="1"/>
        <v>0</v>
      </c>
    </row>
    <row r="16" spans="1:17" x14ac:dyDescent="0.2">
      <c r="A16" s="481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103"/>
      <c r="Q16" s="4">
        <f t="shared" si="1"/>
        <v>0</v>
      </c>
    </row>
    <row r="17" spans="1:18" x14ac:dyDescent="0.2">
      <c r="A17" s="481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103">
        <v>199713</v>
      </c>
      <c r="Q17" s="4">
        <f t="shared" si="1"/>
        <v>0</v>
      </c>
    </row>
    <row r="18" spans="1:18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103"/>
      <c r="Q18" s="4">
        <f t="shared" si="1"/>
        <v>0</v>
      </c>
    </row>
    <row r="19" spans="1:18" x14ac:dyDescent="0.2">
      <c r="A19" s="481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103"/>
      <c r="Q19" s="4">
        <f t="shared" si="1"/>
        <v>0</v>
      </c>
    </row>
    <row r="20" spans="1:18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103">
        <v>25189858</v>
      </c>
      <c r="Q20" s="4">
        <f t="shared" si="1"/>
        <v>0</v>
      </c>
    </row>
    <row r="21" spans="1:18" x14ac:dyDescent="0.2">
      <c r="A21" s="483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103">
        <v>654581</v>
      </c>
      <c r="Q21" s="4">
        <f t="shared" si="1"/>
        <v>0</v>
      </c>
    </row>
    <row r="22" spans="1:18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103">
        <v>17033910</v>
      </c>
      <c r="Q22" s="4">
        <f t="shared" si="1"/>
        <v>0</v>
      </c>
    </row>
    <row r="23" spans="1:18" x14ac:dyDescent="0.2">
      <c r="A23" s="483"/>
      <c r="B23" s="466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103">
        <v>8</v>
      </c>
      <c r="Q23" s="4">
        <f t="shared" si="1"/>
        <v>0</v>
      </c>
    </row>
    <row r="24" spans="1:18" x14ac:dyDescent="0.2">
      <c r="A24" s="483"/>
      <c r="B24" s="471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103">
        <v>0</v>
      </c>
      <c r="Q24" s="120">
        <f t="shared" si="1"/>
        <v>0</v>
      </c>
    </row>
    <row r="25" spans="1:18" x14ac:dyDescent="0.2">
      <c r="A25" s="484"/>
      <c r="B25" s="467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103">
        <v>0</v>
      </c>
      <c r="Q25" s="4">
        <f t="shared" si="1"/>
        <v>0</v>
      </c>
    </row>
    <row r="26" spans="1:18" ht="21" customHeight="1" x14ac:dyDescent="0.2">
      <c r="A26" s="389" t="s">
        <v>132</v>
      </c>
      <c r="B26" s="466" t="s">
        <v>4</v>
      </c>
      <c r="C26" s="126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103">
        <v>20415059</v>
      </c>
      <c r="Q26" s="4">
        <f t="shared" si="1"/>
        <v>0</v>
      </c>
    </row>
    <row r="27" spans="1:18" ht="21" customHeight="1" x14ac:dyDescent="0.2">
      <c r="A27" s="390"/>
      <c r="B27" s="467"/>
      <c r="C27" s="126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103">
        <v>58232268</v>
      </c>
      <c r="Q27" s="4">
        <f t="shared" si="1"/>
        <v>0</v>
      </c>
    </row>
    <row r="28" spans="1:18" ht="21" customHeight="1" x14ac:dyDescent="0.2">
      <c r="A28" s="391"/>
      <c r="B28" s="187" t="s">
        <v>128</v>
      </c>
      <c r="C28" s="126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103">
        <v>0</v>
      </c>
      <c r="Q28" s="120">
        <f t="shared" si="1"/>
        <v>0</v>
      </c>
      <c r="R28" s="166"/>
    </row>
    <row r="29" spans="1:18" x14ac:dyDescent="0.2">
      <c r="A29" s="142" t="s">
        <v>29</v>
      </c>
      <c r="B29" s="97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103">
        <v>288604677</v>
      </c>
      <c r="Q29" s="4">
        <f t="shared" si="1"/>
        <v>0</v>
      </c>
    </row>
    <row r="30" spans="1:18" x14ac:dyDescent="0.2">
      <c r="A30" s="142" t="s">
        <v>87</v>
      </c>
      <c r="B30" s="97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103">
        <v>2279883</v>
      </c>
      <c r="Q30" s="4">
        <f t="shared" si="1"/>
        <v>0</v>
      </c>
    </row>
    <row r="31" spans="1:18" x14ac:dyDescent="0.2">
      <c r="A31" s="143" t="s">
        <v>42</v>
      </c>
      <c r="B31" s="97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103">
        <v>44708894</v>
      </c>
      <c r="Q31" s="4">
        <f t="shared" si="1"/>
        <v>0</v>
      </c>
    </row>
    <row r="32" spans="1:18" ht="34.5" customHeight="1" x14ac:dyDescent="0.2">
      <c r="A32" s="475" t="s">
        <v>85</v>
      </c>
      <c r="B32" s="476"/>
      <c r="C32" s="477"/>
      <c r="D32" s="138">
        <f t="shared" ref="D32:Q32" si="2">SUM(D6:D31)</f>
        <v>426209554</v>
      </c>
      <c r="E32" s="138">
        <f t="shared" si="2"/>
        <v>516784976</v>
      </c>
      <c r="F32" s="138">
        <f t="shared" si="2"/>
        <v>0</v>
      </c>
      <c r="G32" s="138">
        <f t="shared" si="2"/>
        <v>-12025746</v>
      </c>
      <c r="H32" s="138">
        <f t="shared" si="2"/>
        <v>-1253</v>
      </c>
      <c r="I32" s="138">
        <f t="shared" si="2"/>
        <v>-225</v>
      </c>
      <c r="J32" s="138">
        <f t="shared" si="2"/>
        <v>15431586</v>
      </c>
      <c r="K32" s="138">
        <f t="shared" si="2"/>
        <v>0</v>
      </c>
      <c r="L32" s="138">
        <f t="shared" si="2"/>
        <v>-699706</v>
      </c>
      <c r="M32" s="138">
        <f t="shared" si="2"/>
        <v>16016</v>
      </c>
      <c r="N32" s="138">
        <f t="shared" si="2"/>
        <v>303990</v>
      </c>
      <c r="O32" s="138">
        <f t="shared" si="2"/>
        <v>519809638</v>
      </c>
      <c r="P32" s="139">
        <f t="shared" si="2"/>
        <v>519809638</v>
      </c>
      <c r="Q32" s="138">
        <f t="shared" si="2"/>
        <v>0</v>
      </c>
    </row>
    <row r="33" spans="1:17" ht="12.75" customHeight="1" x14ac:dyDescent="0.2">
      <c r="A33" s="389" t="s">
        <v>18</v>
      </c>
      <c r="B33" s="380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105">
        <v>0</v>
      </c>
      <c r="Q33" s="4">
        <f t="shared" ref="Q33:Q98" si="3">O33-P33</f>
        <v>24000</v>
      </c>
    </row>
    <row r="34" spans="1:17" ht="12.75" customHeight="1" x14ac:dyDescent="0.2">
      <c r="A34" s="390"/>
      <c r="B34" s="381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105">
        <v>1870</v>
      </c>
      <c r="Q34" s="4">
        <f t="shared" si="3"/>
        <v>0</v>
      </c>
    </row>
    <row r="35" spans="1:17" x14ac:dyDescent="0.2">
      <c r="A35" s="390"/>
      <c r="B35" s="381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105">
        <v>0</v>
      </c>
      <c r="Q35" s="4">
        <f t="shared" si="3"/>
        <v>1870</v>
      </c>
    </row>
    <row r="36" spans="1:17" x14ac:dyDescent="0.2">
      <c r="A36" s="390"/>
      <c r="B36" s="381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105">
        <v>67100</v>
      </c>
      <c r="Q36" s="4">
        <f t="shared" si="3"/>
        <v>0</v>
      </c>
    </row>
    <row r="37" spans="1:17" x14ac:dyDescent="0.2">
      <c r="A37" s="390"/>
      <c r="B37" s="381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105">
        <v>8202558</v>
      </c>
      <c r="Q37" s="4">
        <f t="shared" si="3"/>
        <v>10400458</v>
      </c>
    </row>
    <row r="38" spans="1:17" x14ac:dyDescent="0.2">
      <c r="A38" s="390"/>
      <c r="B38" s="381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105">
        <v>73260</v>
      </c>
      <c r="Q38" s="4">
        <f t="shared" si="3"/>
        <v>0</v>
      </c>
    </row>
    <row r="39" spans="1:17" x14ac:dyDescent="0.2">
      <c r="A39" s="390"/>
      <c r="B39" s="381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105">
        <v>86043</v>
      </c>
      <c r="Q39" s="4">
        <f t="shared" si="3"/>
        <v>507363</v>
      </c>
    </row>
    <row r="40" spans="1:17" x14ac:dyDescent="0.2">
      <c r="A40" s="390"/>
      <c r="B40" s="381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105">
        <v>83000</v>
      </c>
      <c r="Q40" s="4">
        <f t="shared" si="3"/>
        <v>0</v>
      </c>
    </row>
    <row r="41" spans="1:17" x14ac:dyDescent="0.2">
      <c r="A41" s="390"/>
      <c r="B41" s="382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105">
        <v>83538</v>
      </c>
      <c r="Q41" s="120">
        <f t="shared" si="3"/>
        <v>0</v>
      </c>
    </row>
    <row r="42" spans="1:17" x14ac:dyDescent="0.2">
      <c r="A42" s="390"/>
      <c r="B42" s="337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33">
        <v>2267</v>
      </c>
      <c r="Q42" s="120">
        <f t="shared" si="3"/>
        <v>0</v>
      </c>
    </row>
    <row r="43" spans="1:17" x14ac:dyDescent="0.2">
      <c r="A43" s="390"/>
      <c r="B43" s="379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105">
        <v>0</v>
      </c>
      <c r="Q43" s="4">
        <f t="shared" si="3"/>
        <v>0</v>
      </c>
    </row>
    <row r="44" spans="1:17" x14ac:dyDescent="0.2">
      <c r="A44" s="390"/>
      <c r="B44" s="379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105">
        <v>338060201</v>
      </c>
      <c r="Q44" s="4">
        <f t="shared" si="3"/>
        <v>0</v>
      </c>
    </row>
    <row r="45" spans="1:17" x14ac:dyDescent="0.2">
      <c r="A45" s="391"/>
      <c r="B45" s="186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105">
        <v>0</v>
      </c>
      <c r="Q45" s="4">
        <f t="shared" si="3"/>
        <v>0</v>
      </c>
    </row>
    <row r="46" spans="1:17" x14ac:dyDescent="0.2">
      <c r="A46" s="335" t="s">
        <v>24</v>
      </c>
      <c r="B46" s="337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105">
        <v>7005263</v>
      </c>
      <c r="Q46" s="4">
        <f t="shared" si="3"/>
        <v>0</v>
      </c>
    </row>
    <row r="47" spans="1:17" x14ac:dyDescent="0.2">
      <c r="A47" s="336"/>
      <c r="B47" s="338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105">
        <v>4500000</v>
      </c>
      <c r="Q47" s="4">
        <f t="shared" si="3"/>
        <v>0</v>
      </c>
    </row>
    <row r="48" spans="1:17" x14ac:dyDescent="0.2">
      <c r="A48" s="335" t="s">
        <v>30</v>
      </c>
      <c r="B48" s="337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105">
        <v>12676500</v>
      </c>
      <c r="Q48" s="4">
        <f t="shared" si="3"/>
        <v>0</v>
      </c>
    </row>
    <row r="49" spans="1:17" x14ac:dyDescent="0.2">
      <c r="A49" s="336"/>
      <c r="B49" s="338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105">
        <v>50000</v>
      </c>
      <c r="Q49" s="4">
        <f t="shared" si="3"/>
        <v>0</v>
      </c>
    </row>
    <row r="50" spans="1:17" x14ac:dyDescent="0.2">
      <c r="A50" s="335" t="s">
        <v>138</v>
      </c>
      <c r="B50" s="364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105"/>
      <c r="Q50" s="4">
        <f>O50-P50</f>
        <v>0</v>
      </c>
    </row>
    <row r="51" spans="1:17" x14ac:dyDescent="0.2">
      <c r="A51" s="354"/>
      <c r="B51" s="365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105">
        <v>16258950</v>
      </c>
      <c r="Q51" s="4">
        <f>O51-P51</f>
        <v>0</v>
      </c>
    </row>
    <row r="52" spans="1:17" x14ac:dyDescent="0.2">
      <c r="A52" s="335" t="s">
        <v>48</v>
      </c>
      <c r="B52" s="364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105">
        <v>0</v>
      </c>
      <c r="Q52" s="4">
        <f t="shared" si="3"/>
        <v>0</v>
      </c>
    </row>
    <row r="53" spans="1:17" x14ac:dyDescent="0.2">
      <c r="A53" s="363"/>
      <c r="B53" s="365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105">
        <v>0</v>
      </c>
      <c r="Q53" s="4">
        <f t="shared" si="3"/>
        <v>0</v>
      </c>
    </row>
    <row r="54" spans="1:17" x14ac:dyDescent="0.2">
      <c r="A54" s="363"/>
      <c r="B54" s="365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105">
        <v>0</v>
      </c>
      <c r="Q54" s="4">
        <f t="shared" si="3"/>
        <v>0</v>
      </c>
    </row>
    <row r="55" spans="1:17" x14ac:dyDescent="0.2">
      <c r="A55" s="363"/>
      <c r="B55" s="365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105">
        <v>500</v>
      </c>
      <c r="Q55" s="4">
        <f t="shared" si="3"/>
        <v>99213</v>
      </c>
    </row>
    <row r="56" spans="1:17" x14ac:dyDescent="0.2">
      <c r="A56" s="363"/>
      <c r="B56" s="365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105">
        <v>0</v>
      </c>
      <c r="Q56" s="4">
        <f t="shared" si="3"/>
        <v>0</v>
      </c>
    </row>
    <row r="57" spans="1:17" x14ac:dyDescent="0.2">
      <c r="A57" s="363"/>
      <c r="B57" s="365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105">
        <v>100000</v>
      </c>
      <c r="Q57" s="4">
        <f t="shared" si="3"/>
        <v>0</v>
      </c>
    </row>
    <row r="58" spans="1:17" x14ac:dyDescent="0.2">
      <c r="A58" s="363"/>
      <c r="B58" s="365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105">
        <v>0</v>
      </c>
      <c r="Q58" s="4">
        <f t="shared" si="3"/>
        <v>0</v>
      </c>
    </row>
    <row r="59" spans="1:17" x14ac:dyDescent="0.2">
      <c r="A59" s="363"/>
      <c r="B59" s="365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105">
        <v>0</v>
      </c>
      <c r="Q59" s="4">
        <f t="shared" si="3"/>
        <v>0</v>
      </c>
    </row>
    <row r="60" spans="1:17" x14ac:dyDescent="0.2">
      <c r="A60" s="363"/>
      <c r="B60" s="365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105">
        <v>0</v>
      </c>
      <c r="Q60" s="4">
        <f t="shared" si="3"/>
        <v>0</v>
      </c>
    </row>
    <row r="61" spans="1:17" x14ac:dyDescent="0.2">
      <c r="A61" s="363"/>
      <c r="B61" s="365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105">
        <v>0</v>
      </c>
      <c r="Q61" s="4">
        <f t="shared" si="3"/>
        <v>0</v>
      </c>
    </row>
    <row r="62" spans="1:17" x14ac:dyDescent="0.2">
      <c r="A62" s="363"/>
      <c r="B62" s="365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105">
        <v>0</v>
      </c>
      <c r="Q62" s="4">
        <f t="shared" si="3"/>
        <v>0</v>
      </c>
    </row>
    <row r="63" spans="1:17" x14ac:dyDescent="0.2">
      <c r="A63" s="363"/>
      <c r="B63" s="365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105">
        <v>0</v>
      </c>
      <c r="Q63" s="4">
        <f t="shared" si="3"/>
        <v>0</v>
      </c>
    </row>
    <row r="64" spans="1:17" x14ac:dyDescent="0.2">
      <c r="A64" s="335" t="s">
        <v>49</v>
      </c>
      <c r="B64" s="186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105">
        <v>0</v>
      </c>
      <c r="Q64" s="4">
        <f t="shared" si="3"/>
        <v>0</v>
      </c>
    </row>
    <row r="65" spans="1:17" ht="12.75" customHeight="1" x14ac:dyDescent="0.2">
      <c r="A65" s="363"/>
      <c r="B65" s="388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105">
        <v>840000</v>
      </c>
      <c r="Q65" s="4">
        <f t="shared" si="3"/>
        <v>0</v>
      </c>
    </row>
    <row r="66" spans="1:17" x14ac:dyDescent="0.2">
      <c r="A66" s="363"/>
      <c r="B66" s="388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105">
        <v>1057000</v>
      </c>
      <c r="Q66" s="4">
        <f t="shared" si="3"/>
        <v>3838000</v>
      </c>
    </row>
    <row r="67" spans="1:17" x14ac:dyDescent="0.2">
      <c r="A67" s="363"/>
      <c r="B67" s="388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105">
        <v>156800</v>
      </c>
      <c r="Q67" s="4">
        <f t="shared" si="3"/>
        <v>2912082</v>
      </c>
    </row>
    <row r="68" spans="1:17" x14ac:dyDescent="0.2">
      <c r="A68" s="363"/>
      <c r="B68" s="388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105">
        <v>0</v>
      </c>
      <c r="Q68" s="4">
        <f t="shared" si="3"/>
        <v>0</v>
      </c>
    </row>
    <row r="69" spans="1:17" x14ac:dyDescent="0.2">
      <c r="A69" s="363"/>
      <c r="B69" s="388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105">
        <v>0</v>
      </c>
      <c r="Q69" s="4">
        <f t="shared" si="3"/>
        <v>0</v>
      </c>
    </row>
    <row r="70" spans="1:17" x14ac:dyDescent="0.2">
      <c r="A70" s="363"/>
      <c r="B70" s="388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105">
        <v>0</v>
      </c>
      <c r="Q70" s="4">
        <f t="shared" si="3"/>
        <v>230000</v>
      </c>
    </row>
    <row r="71" spans="1:17" x14ac:dyDescent="0.2">
      <c r="A71" s="363"/>
      <c r="B71" s="388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105">
        <v>750000</v>
      </c>
      <c r="Q71" s="4">
        <f t="shared" si="3"/>
        <v>4180000</v>
      </c>
    </row>
    <row r="72" spans="1:17" x14ac:dyDescent="0.2">
      <c r="A72" s="363"/>
      <c r="B72" s="388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105">
        <v>7173608</v>
      </c>
      <c r="Q72" s="4">
        <f t="shared" si="3"/>
        <v>4517100</v>
      </c>
    </row>
    <row r="73" spans="1:17" x14ac:dyDescent="0.2">
      <c r="A73" s="363"/>
      <c r="B73" s="388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105">
        <v>0</v>
      </c>
      <c r="Q73" s="4">
        <f t="shared" si="3"/>
        <v>26146</v>
      </c>
    </row>
    <row r="74" spans="1:17" x14ac:dyDescent="0.2">
      <c r="A74" s="363"/>
      <c r="B74" s="388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105">
        <v>1936872</v>
      </c>
      <c r="Q74" s="4">
        <f t="shared" si="3"/>
        <v>3191049</v>
      </c>
    </row>
    <row r="75" spans="1:17" x14ac:dyDescent="0.2">
      <c r="A75" s="363"/>
      <c r="B75" s="388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105">
        <v>0</v>
      </c>
      <c r="Q75" s="4">
        <f t="shared" si="3"/>
        <v>229492</v>
      </c>
    </row>
    <row r="76" spans="1:17" x14ac:dyDescent="0.2">
      <c r="A76" s="363"/>
      <c r="B76" s="388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105">
        <v>0</v>
      </c>
      <c r="Q76" s="4">
        <f t="shared" si="3"/>
        <v>0</v>
      </c>
    </row>
    <row r="77" spans="1:17" x14ac:dyDescent="0.2">
      <c r="A77" s="363"/>
      <c r="B77" s="388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105">
        <v>704400</v>
      </c>
      <c r="Q77" s="4">
        <f t="shared" si="3"/>
        <v>0</v>
      </c>
    </row>
    <row r="78" spans="1:17" x14ac:dyDescent="0.2">
      <c r="A78" s="363"/>
      <c r="B78" s="388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105">
        <v>1818096</v>
      </c>
      <c r="Q78" s="4">
        <f t="shared" si="3"/>
        <v>0</v>
      </c>
    </row>
    <row r="79" spans="1:17" x14ac:dyDescent="0.2">
      <c r="A79" s="363"/>
      <c r="B79" s="388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105">
        <v>2568661</v>
      </c>
      <c r="Q79" s="4">
        <f t="shared" si="3"/>
        <v>109899</v>
      </c>
    </row>
    <row r="80" spans="1:17" x14ac:dyDescent="0.2">
      <c r="A80" s="363"/>
      <c r="B80" s="388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105">
        <v>1374613</v>
      </c>
      <c r="Q80" s="4">
        <f t="shared" si="3"/>
        <v>29672</v>
      </c>
    </row>
    <row r="81" spans="1:18" x14ac:dyDescent="0.2">
      <c r="A81" s="363"/>
      <c r="B81" s="388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105">
        <v>2828729</v>
      </c>
      <c r="Q81" s="4">
        <f t="shared" si="3"/>
        <v>1293214</v>
      </c>
    </row>
    <row r="82" spans="1:18" x14ac:dyDescent="0.2">
      <c r="A82" s="336"/>
      <c r="B82" s="388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105">
        <v>493942</v>
      </c>
      <c r="Q82" s="4">
        <f t="shared" si="3"/>
        <v>618982</v>
      </c>
    </row>
    <row r="83" spans="1:18" ht="16.5" customHeight="1" x14ac:dyDescent="0.2">
      <c r="A83" s="472" t="s">
        <v>127</v>
      </c>
      <c r="B83" s="466" t="s">
        <v>128</v>
      </c>
      <c r="C83" s="131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105">
        <v>3164484</v>
      </c>
      <c r="Q83" s="4">
        <f t="shared" si="3"/>
        <v>2068329</v>
      </c>
    </row>
    <row r="84" spans="1:18" x14ac:dyDescent="0.2">
      <c r="A84" s="473"/>
      <c r="B84" s="471"/>
      <c r="C84" s="131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105">
        <v>553782</v>
      </c>
      <c r="Q84" s="4">
        <f t="shared" si="3"/>
        <v>361956</v>
      </c>
    </row>
    <row r="85" spans="1:18" x14ac:dyDescent="0.2">
      <c r="A85" s="473"/>
      <c r="B85" s="471"/>
      <c r="C85" s="131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105">
        <v>2406466</v>
      </c>
      <c r="Q85" s="4">
        <f t="shared" si="3"/>
        <v>0</v>
      </c>
      <c r="R85" s="166"/>
    </row>
    <row r="86" spans="1:18" x14ac:dyDescent="0.2">
      <c r="A86" s="473"/>
      <c r="B86" s="471"/>
      <c r="C86" s="131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105">
        <v>27244</v>
      </c>
      <c r="Q86" s="4">
        <f t="shared" si="3"/>
        <v>0</v>
      </c>
      <c r="R86" s="166"/>
    </row>
    <row r="87" spans="1:18" x14ac:dyDescent="0.2">
      <c r="A87" s="473"/>
      <c r="B87" s="471"/>
      <c r="C87" s="131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105">
        <v>0</v>
      </c>
      <c r="Q87" s="4">
        <f t="shared" si="3"/>
        <v>2160630</v>
      </c>
      <c r="R87" s="166"/>
    </row>
    <row r="88" spans="1:18" x14ac:dyDescent="0.2">
      <c r="A88" s="473"/>
      <c r="B88" s="471"/>
      <c r="C88" s="131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105">
        <v>275590</v>
      </c>
      <c r="Q88" s="4">
        <f t="shared" si="3"/>
        <v>570591</v>
      </c>
      <c r="R88" s="166"/>
    </row>
    <row r="89" spans="1:18" x14ac:dyDescent="0.2">
      <c r="A89" s="473"/>
      <c r="B89" s="471"/>
      <c r="C89" s="131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105">
        <v>3287559</v>
      </c>
      <c r="Q89" s="4">
        <f t="shared" si="3"/>
        <v>2340076</v>
      </c>
      <c r="R89" s="166"/>
    </row>
    <row r="90" spans="1:18" x14ac:dyDescent="0.2">
      <c r="A90" s="473"/>
      <c r="B90" s="471"/>
      <c r="C90" s="131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105">
        <v>0</v>
      </c>
      <c r="Q90" s="4">
        <f t="shared" si="3"/>
        <v>354000</v>
      </c>
      <c r="R90" s="166"/>
    </row>
    <row r="91" spans="1:18" x14ac:dyDescent="0.2">
      <c r="A91" s="473"/>
      <c r="B91" s="471"/>
      <c r="C91" s="131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105">
        <v>742766</v>
      </c>
      <c r="Q91" s="120">
        <f t="shared" si="3"/>
        <v>1197460</v>
      </c>
      <c r="R91" s="166"/>
    </row>
    <row r="92" spans="1:18" x14ac:dyDescent="0.2">
      <c r="A92" s="473"/>
      <c r="B92" s="471"/>
      <c r="C92" s="131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105">
        <v>904126</v>
      </c>
      <c r="Q92" s="4">
        <f t="shared" si="3"/>
        <v>0</v>
      </c>
      <c r="R92" s="166"/>
    </row>
    <row r="93" spans="1:18" x14ac:dyDescent="0.2">
      <c r="A93" s="473"/>
      <c r="B93" s="471"/>
      <c r="C93" s="131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105">
        <v>262453</v>
      </c>
      <c r="Q93" s="4">
        <f t="shared" si="3"/>
        <v>0</v>
      </c>
      <c r="R93" s="166"/>
    </row>
    <row r="94" spans="1:18" x14ac:dyDescent="0.2">
      <c r="A94" s="473"/>
      <c r="B94" s="471"/>
      <c r="C94" s="131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105">
        <v>817800</v>
      </c>
      <c r="Q94" s="4">
        <f t="shared" si="3"/>
        <v>0</v>
      </c>
      <c r="R94" s="166"/>
    </row>
    <row r="95" spans="1:18" ht="13.5" customHeight="1" x14ac:dyDescent="0.2">
      <c r="A95" s="473"/>
      <c r="B95" s="471"/>
      <c r="C95" s="131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105">
        <v>7259200</v>
      </c>
      <c r="Q95" s="4">
        <f t="shared" si="3"/>
        <v>0</v>
      </c>
    </row>
    <row r="96" spans="1:18" ht="13.5" customHeight="1" x14ac:dyDescent="0.2">
      <c r="A96" s="473"/>
      <c r="B96" s="471"/>
      <c r="C96" s="131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105">
        <v>2251652</v>
      </c>
      <c r="Q96" s="4">
        <f t="shared" si="3"/>
        <v>0</v>
      </c>
    </row>
    <row r="97" spans="1:17" x14ac:dyDescent="0.2">
      <c r="A97" s="473"/>
      <c r="B97" s="471"/>
      <c r="C97" s="131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105">
        <v>0</v>
      </c>
      <c r="Q97" s="4">
        <f t="shared" si="3"/>
        <v>37512727</v>
      </c>
    </row>
    <row r="98" spans="1:17" x14ac:dyDescent="0.2">
      <c r="A98" s="474"/>
      <c r="B98" s="467"/>
      <c r="C98" s="131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105">
        <v>0</v>
      </c>
      <c r="Q98" s="4">
        <f t="shared" si="3"/>
        <v>10128436</v>
      </c>
    </row>
    <row r="99" spans="1:17" ht="23.25" customHeight="1" x14ac:dyDescent="0.2">
      <c r="A99" s="475" t="s">
        <v>86</v>
      </c>
      <c r="B99" s="476"/>
      <c r="C99" s="477"/>
      <c r="D99" s="138">
        <f t="shared" ref="D99:Q99" si="6">SUM(D33:D98)</f>
        <v>426209554</v>
      </c>
      <c r="E99" s="138">
        <f t="shared" si="6"/>
        <v>516784976</v>
      </c>
      <c r="F99" s="138">
        <f t="shared" si="6"/>
        <v>0</v>
      </c>
      <c r="G99" s="138">
        <f t="shared" si="6"/>
        <v>-12025746</v>
      </c>
      <c r="H99" s="138">
        <f t="shared" si="6"/>
        <v>-1253</v>
      </c>
      <c r="I99" s="138">
        <f t="shared" si="6"/>
        <v>-225</v>
      </c>
      <c r="J99" s="138">
        <f t="shared" si="6"/>
        <v>15431586</v>
      </c>
      <c r="K99" s="138">
        <f t="shared" si="6"/>
        <v>0</v>
      </c>
      <c r="L99" s="138">
        <f t="shared" si="6"/>
        <v>-699706</v>
      </c>
      <c r="M99" s="138">
        <f t="shared" si="6"/>
        <v>16016</v>
      </c>
      <c r="N99" s="138">
        <f t="shared" si="6"/>
        <v>303990</v>
      </c>
      <c r="O99" s="138">
        <f t="shared" si="6"/>
        <v>519809638</v>
      </c>
      <c r="P99" s="138">
        <f t="shared" si="6"/>
        <v>430906893</v>
      </c>
      <c r="Q99" s="138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3">
        <v>43830</v>
      </c>
      <c r="Q104" s="55"/>
    </row>
    <row r="105" spans="1:17" s="85" customFormat="1" ht="71.25" customHeight="1" x14ac:dyDescent="0.2">
      <c r="A105" s="383" t="s">
        <v>101</v>
      </c>
      <c r="B105" s="384"/>
      <c r="C105" s="191" t="s">
        <v>44</v>
      </c>
      <c r="D105" s="192" t="s">
        <v>21</v>
      </c>
      <c r="E105" s="192" t="s">
        <v>172</v>
      </c>
      <c r="F105" s="193" t="s">
        <v>43</v>
      </c>
      <c r="G105" s="194" t="s">
        <v>185</v>
      </c>
      <c r="H105" s="194" t="s">
        <v>186</v>
      </c>
      <c r="I105" s="194" t="s">
        <v>194</v>
      </c>
      <c r="J105" s="195" t="s">
        <v>187</v>
      </c>
      <c r="K105" s="195" t="s">
        <v>188</v>
      </c>
      <c r="L105" s="195" t="s">
        <v>190</v>
      </c>
      <c r="M105" s="195" t="s">
        <v>195</v>
      </c>
      <c r="N105" s="195" t="s">
        <v>189</v>
      </c>
      <c r="O105" s="192" t="s">
        <v>181</v>
      </c>
      <c r="P105" s="106" t="s">
        <v>182</v>
      </c>
    </row>
    <row r="106" spans="1:17" x14ac:dyDescent="0.2">
      <c r="A106" s="385"/>
      <c r="B106" s="372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385"/>
      <c r="B107" s="372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385"/>
      <c r="B108" s="372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385"/>
      <c r="B109" s="372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385"/>
      <c r="B110" s="372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385"/>
      <c r="B111" s="372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385"/>
      <c r="B112" s="372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385"/>
      <c r="B113" s="372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7">
        <f t="shared" si="27"/>
        <v>28044581</v>
      </c>
    </row>
    <row r="114" spans="1:17" x14ac:dyDescent="0.2">
      <c r="A114" s="385"/>
      <c r="B114" s="372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9">
        <f t="shared" si="30"/>
        <v>28044581</v>
      </c>
      <c r="Q114" s="1"/>
    </row>
    <row r="115" spans="1:17" x14ac:dyDescent="0.2">
      <c r="A115" s="385"/>
      <c r="B115" s="372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385"/>
      <c r="B116" s="372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120">
        <f t="shared" si="36"/>
        <v>4004484</v>
      </c>
    </row>
    <row r="117" spans="1:17" x14ac:dyDescent="0.2">
      <c r="A117" s="385"/>
      <c r="B117" s="372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120">
        <f t="shared" si="39"/>
        <v>1057000</v>
      </c>
    </row>
    <row r="118" spans="1:17" x14ac:dyDescent="0.2">
      <c r="A118" s="385"/>
      <c r="B118" s="372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385"/>
      <c r="B119" s="372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385"/>
      <c r="B120" s="372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385"/>
      <c r="B121" s="372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385"/>
      <c r="B122" s="372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385"/>
      <c r="B123" s="372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7">
        <f t="shared" si="57"/>
        <v>0</v>
      </c>
    </row>
    <row r="124" spans="1:17" x14ac:dyDescent="0.2">
      <c r="A124" s="385"/>
      <c r="B124" s="372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385"/>
      <c r="B125" s="372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385"/>
      <c r="B126" s="372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385"/>
      <c r="B127" s="372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7">
        <f t="shared" si="69"/>
        <v>0</v>
      </c>
    </row>
    <row r="128" spans="1:17" x14ac:dyDescent="0.2">
      <c r="A128" s="385"/>
      <c r="B128" s="372"/>
      <c r="C128" s="63" t="s">
        <v>117</v>
      </c>
      <c r="D128" s="108">
        <f t="shared" ref="D128:O128" si="72">D38+D90</f>
        <v>0</v>
      </c>
      <c r="E128" s="108">
        <f t="shared" si="72"/>
        <v>427260</v>
      </c>
      <c r="F128" s="108">
        <f t="shared" si="72"/>
        <v>0</v>
      </c>
      <c r="G128" s="108">
        <f t="shared" si="72"/>
        <v>0</v>
      </c>
      <c r="H128" s="108">
        <f t="shared" si="72"/>
        <v>0</v>
      </c>
      <c r="I128" s="108">
        <f t="shared" si="72"/>
        <v>0</v>
      </c>
      <c r="J128" s="108">
        <f t="shared" ref="J128:N128" si="73">J38+J90</f>
        <v>0</v>
      </c>
      <c r="K128" s="108">
        <f t="shared" si="73"/>
        <v>0</v>
      </c>
      <c r="L128" s="108">
        <f t="shared" ref="L128:M128" si="74">L38+L90</f>
        <v>0</v>
      </c>
      <c r="M128" s="108">
        <f t="shared" si="74"/>
        <v>0</v>
      </c>
      <c r="N128" s="108">
        <f t="shared" si="73"/>
        <v>0</v>
      </c>
      <c r="O128" s="108">
        <f t="shared" si="72"/>
        <v>427260</v>
      </c>
      <c r="P128" s="108">
        <f>P38+P90</f>
        <v>73260</v>
      </c>
    </row>
    <row r="129" spans="1:17" x14ac:dyDescent="0.2">
      <c r="A129" s="385"/>
      <c r="B129" s="372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385"/>
      <c r="B130" s="372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7">
        <f t="shared" si="78"/>
        <v>83000</v>
      </c>
    </row>
    <row r="131" spans="1:17" x14ac:dyDescent="0.2">
      <c r="A131" s="385"/>
      <c r="B131" s="372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385"/>
      <c r="B132" s="372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385"/>
      <c r="B133" s="372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7">
        <f t="shared" si="87"/>
        <v>0</v>
      </c>
    </row>
    <row r="134" spans="1:17" x14ac:dyDescent="0.2">
      <c r="A134" s="385"/>
      <c r="B134" s="372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35">
        <f t="shared" si="90"/>
        <v>19684030</v>
      </c>
    </row>
    <row r="135" spans="1:17" x14ac:dyDescent="0.2">
      <c r="A135" s="385"/>
      <c r="B135" s="372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7">
        <f t="shared" si="93"/>
        <v>16308950</v>
      </c>
    </row>
    <row r="136" spans="1:17" x14ac:dyDescent="0.2">
      <c r="A136" s="385"/>
      <c r="B136" s="372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9">
        <f t="shared" si="96"/>
        <v>35992980</v>
      </c>
      <c r="Q136" s="1"/>
    </row>
    <row r="137" spans="1:17" x14ac:dyDescent="0.2">
      <c r="A137" s="385"/>
      <c r="B137" s="372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385"/>
      <c r="B138" s="372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385"/>
      <c r="B139" s="372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385"/>
      <c r="B140" s="372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385"/>
      <c r="B141" s="372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385"/>
      <c r="B142" s="372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385"/>
      <c r="B143" s="372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385"/>
      <c r="B144" s="372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385"/>
      <c r="B145" s="372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10">
        <f t="shared" si="121"/>
        <v>4500000</v>
      </c>
      <c r="Q145" s="1"/>
    </row>
    <row r="146" spans="1:17" x14ac:dyDescent="0.2">
      <c r="A146" s="385"/>
      <c r="B146" s="372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11">
        <f t="shared" si="124"/>
        <v>338060201</v>
      </c>
      <c r="Q146" s="1"/>
    </row>
    <row r="147" spans="1:17" x14ac:dyDescent="0.2">
      <c r="A147" s="386"/>
      <c r="B147" s="387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8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12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201"/>
      <c r="B154" s="201"/>
      <c r="C154" s="201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99"/>
      <c r="F155" s="202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99"/>
      <c r="F156" s="202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99"/>
      <c r="F157" s="202">
        <f>SUM(L11,L13,L14)</f>
        <v>-699706</v>
      </c>
    </row>
    <row r="158" spans="1:17" x14ac:dyDescent="0.2">
      <c r="A158" s="360" t="s">
        <v>159</v>
      </c>
      <c r="B158" s="360"/>
      <c r="C158" s="360"/>
      <c r="D158" s="360"/>
      <c r="E158" s="199"/>
      <c r="F158" s="202">
        <f>SUM(J26,G20)</f>
        <v>-5449639</v>
      </c>
    </row>
    <row r="159" spans="1:17" x14ac:dyDescent="0.2">
      <c r="A159" s="360" t="s">
        <v>193</v>
      </c>
      <c r="B159" s="360"/>
      <c r="C159" s="360"/>
      <c r="D159" s="360"/>
      <c r="E159" s="199"/>
      <c r="F159" s="202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99"/>
      <c r="F160" s="202">
        <f>J27</f>
        <v>8856279</v>
      </c>
    </row>
    <row r="161" spans="1:6" x14ac:dyDescent="0.2">
      <c r="A161" s="199" t="s">
        <v>61</v>
      </c>
      <c r="B161" s="199"/>
      <c r="C161" s="199"/>
      <c r="D161" s="199"/>
      <c r="E161" s="199"/>
      <c r="F161" s="202">
        <v>0</v>
      </c>
    </row>
    <row r="162" spans="1:6" x14ac:dyDescent="0.2">
      <c r="A162" s="360" t="s">
        <v>62</v>
      </c>
      <c r="B162" s="360"/>
      <c r="C162" s="360"/>
      <c r="D162" s="360"/>
      <c r="E162" s="199"/>
      <c r="F162" s="202">
        <f>G25+I6+K6+K8+I8</f>
        <v>-1025</v>
      </c>
    </row>
    <row r="163" spans="1:6" x14ac:dyDescent="0.2">
      <c r="A163" s="200" t="s">
        <v>149</v>
      </c>
      <c r="B163" s="200"/>
      <c r="C163" s="200"/>
      <c r="D163" s="200"/>
      <c r="E163" s="200"/>
      <c r="F163" s="203">
        <v>0</v>
      </c>
    </row>
    <row r="164" spans="1:6" x14ac:dyDescent="0.2">
      <c r="A164" s="360" t="s">
        <v>63</v>
      </c>
      <c r="B164" s="360"/>
      <c r="C164" s="360"/>
      <c r="D164" s="360"/>
      <c r="E164" s="199"/>
      <c r="F164" s="202">
        <f>SUM(F155:F163)</f>
        <v>3024662</v>
      </c>
    </row>
    <row r="165" spans="1:6" x14ac:dyDescent="0.2">
      <c r="A165" s="362"/>
      <c r="B165" s="362"/>
      <c r="C165" s="362"/>
      <c r="D165" s="362"/>
      <c r="E165" s="362"/>
      <c r="F165" s="362"/>
    </row>
    <row r="166" spans="1:6" x14ac:dyDescent="0.2">
      <c r="A166" s="362"/>
      <c r="B166" s="362"/>
      <c r="C166" s="362"/>
      <c r="D166" s="362"/>
      <c r="E166" s="362"/>
      <c r="F166" s="362"/>
    </row>
    <row r="167" spans="1:6" x14ac:dyDescent="0.2">
      <c r="A167" s="362"/>
      <c r="B167" s="362"/>
      <c r="C167" s="362"/>
      <c r="D167" s="362"/>
      <c r="E167" s="362"/>
      <c r="F167" s="362"/>
    </row>
    <row r="168" spans="1:6" x14ac:dyDescent="0.2">
      <c r="A168" s="360" t="s">
        <v>64</v>
      </c>
      <c r="B168" s="360"/>
      <c r="C168" s="360"/>
      <c r="D168" s="360"/>
      <c r="E168" s="360"/>
      <c r="F168" s="360"/>
    </row>
    <row r="169" spans="1:6" x14ac:dyDescent="0.2">
      <c r="A169" s="362"/>
      <c r="B169" s="362"/>
      <c r="C169" s="362"/>
      <c r="D169" s="362"/>
      <c r="E169" s="362"/>
      <c r="F169" s="362"/>
    </row>
    <row r="170" spans="1:6" x14ac:dyDescent="0.2">
      <c r="A170" s="360" t="s">
        <v>65</v>
      </c>
      <c r="B170" s="360"/>
      <c r="C170" s="360"/>
      <c r="D170" s="360"/>
      <c r="E170" s="199"/>
      <c r="F170" s="15">
        <f>H44+N44+M44</f>
        <v>318753</v>
      </c>
    </row>
    <row r="171" spans="1:6" x14ac:dyDescent="0.2">
      <c r="A171" s="199" t="s">
        <v>150</v>
      </c>
      <c r="B171" s="199"/>
      <c r="C171" s="199"/>
      <c r="D171" s="199"/>
      <c r="E171" s="199"/>
      <c r="F171" s="15">
        <f>H42</f>
        <v>0</v>
      </c>
    </row>
    <row r="172" spans="1:6" x14ac:dyDescent="0.2">
      <c r="A172" s="360" t="s">
        <v>66</v>
      </c>
      <c r="B172" s="360"/>
      <c r="C172" s="360"/>
      <c r="D172" s="360"/>
      <c r="E172" s="199"/>
      <c r="F172" s="15">
        <f>G65+G66+J83</f>
        <v>-3957671</v>
      </c>
    </row>
    <row r="173" spans="1:6" x14ac:dyDescent="0.2">
      <c r="A173" s="360" t="s">
        <v>67</v>
      </c>
      <c r="B173" s="360"/>
      <c r="C173" s="360"/>
      <c r="D173" s="360"/>
      <c r="E173" s="199"/>
      <c r="F173" s="15">
        <f>G67+J84</f>
        <v>318555</v>
      </c>
    </row>
    <row r="174" spans="1:6" x14ac:dyDescent="0.2">
      <c r="A174" s="360" t="s">
        <v>68</v>
      </c>
      <c r="B174" s="360"/>
      <c r="C174" s="360"/>
      <c r="D174" s="360"/>
      <c r="E174" s="199"/>
      <c r="F174" s="15">
        <f>J92+J91+J89+J87+G73+G72+G71+G69+G68+I41+H37+K36+L37+I36</f>
        <v>-2511254</v>
      </c>
    </row>
    <row r="175" spans="1:6" x14ac:dyDescent="0.2">
      <c r="A175" s="199" t="s">
        <v>151</v>
      </c>
      <c r="B175" s="199"/>
      <c r="C175" s="199"/>
      <c r="D175" s="199"/>
      <c r="E175" s="199"/>
      <c r="F175" s="15">
        <v>0</v>
      </c>
    </row>
    <row r="176" spans="1:6" x14ac:dyDescent="0.2">
      <c r="A176" s="199" t="s">
        <v>157</v>
      </c>
      <c r="B176" s="199"/>
      <c r="C176" s="199"/>
      <c r="D176" s="199"/>
      <c r="E176" s="199"/>
      <c r="F176" s="15">
        <f>J97+J98</f>
        <v>8856279</v>
      </c>
    </row>
    <row r="177" spans="1:6" x14ac:dyDescent="0.2">
      <c r="A177" s="199" t="s">
        <v>69</v>
      </c>
      <c r="B177" s="199"/>
      <c r="C177" s="199"/>
      <c r="D177" s="199"/>
      <c r="E177" s="199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358" t="s">
        <v>63</v>
      </c>
      <c r="B179" s="358"/>
      <c r="C179" s="358"/>
      <c r="D179" s="358"/>
      <c r="E179" s="199"/>
      <c r="F179" s="15">
        <f>SUM(F170:F178)</f>
        <v>3024662</v>
      </c>
    </row>
    <row r="180" spans="1:6" x14ac:dyDescent="0.2">
      <c r="A180" s="199"/>
      <c r="B180" s="16"/>
      <c r="C180" s="23"/>
      <c r="D180" s="14"/>
      <c r="E180" s="14"/>
      <c r="F180" s="15"/>
    </row>
    <row r="181" spans="1:6" x14ac:dyDescent="0.2">
      <c r="A181" s="360" t="s">
        <v>70</v>
      </c>
      <c r="B181" s="360"/>
      <c r="C181" s="360"/>
      <c r="D181" s="360"/>
      <c r="E181" s="360"/>
      <c r="F181" s="360"/>
    </row>
    <row r="182" spans="1:6" x14ac:dyDescent="0.2">
      <c r="A182" s="201"/>
      <c r="B182" s="201"/>
      <c r="C182" s="201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99"/>
      <c r="F183" s="15">
        <f>F20+F23</f>
        <v>0</v>
      </c>
    </row>
    <row r="184" spans="1:6" x14ac:dyDescent="0.2">
      <c r="A184" s="360" t="s">
        <v>146</v>
      </c>
      <c r="B184" s="360"/>
      <c r="C184" s="360"/>
      <c r="D184" s="360"/>
      <c r="E184" s="199"/>
      <c r="F184" s="15">
        <v>0</v>
      </c>
    </row>
    <row r="185" spans="1:6" x14ac:dyDescent="0.2">
      <c r="A185" s="16" t="s">
        <v>147</v>
      </c>
      <c r="B185" s="199"/>
      <c r="C185" s="199"/>
      <c r="D185" s="199"/>
      <c r="E185" s="199"/>
      <c r="F185" s="15">
        <v>0</v>
      </c>
    </row>
    <row r="186" spans="1:6" x14ac:dyDescent="0.2">
      <c r="A186" s="360" t="s">
        <v>148</v>
      </c>
      <c r="B186" s="360"/>
      <c r="C186" s="360"/>
      <c r="D186" s="360"/>
      <c r="E186" s="199"/>
      <c r="F186" s="15">
        <v>0</v>
      </c>
    </row>
    <row r="187" spans="1:6" x14ac:dyDescent="0.2">
      <c r="A187" s="360" t="s">
        <v>153</v>
      </c>
      <c r="B187" s="360"/>
      <c r="C187" s="360"/>
      <c r="D187" s="360"/>
      <c r="E187" s="199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99"/>
      <c r="F188" s="15">
        <v>0</v>
      </c>
    </row>
    <row r="189" spans="1:6" x14ac:dyDescent="0.2">
      <c r="A189" s="199" t="s">
        <v>61</v>
      </c>
      <c r="B189" s="199"/>
      <c r="C189" s="199"/>
      <c r="D189" s="199"/>
      <c r="E189" s="199"/>
      <c r="F189" s="15">
        <v>0</v>
      </c>
    </row>
    <row r="190" spans="1:6" x14ac:dyDescent="0.2">
      <c r="A190" s="361" t="s">
        <v>62</v>
      </c>
      <c r="B190" s="361"/>
      <c r="C190" s="361"/>
      <c r="D190" s="361"/>
      <c r="E190" s="200"/>
      <c r="F190" s="19">
        <v>0</v>
      </c>
    </row>
    <row r="191" spans="1:6" x14ac:dyDescent="0.2">
      <c r="A191" s="358" t="s">
        <v>63</v>
      </c>
      <c r="B191" s="358"/>
      <c r="C191" s="358"/>
      <c r="D191" s="358"/>
      <c r="E191" s="199"/>
      <c r="F191" s="15">
        <f>SUM(F183:F190)</f>
        <v>0</v>
      </c>
    </row>
    <row r="192" spans="1:6" x14ac:dyDescent="0.2">
      <c r="A192" s="362"/>
      <c r="B192" s="362"/>
      <c r="C192" s="362"/>
      <c r="D192" s="362"/>
      <c r="E192" s="362"/>
      <c r="F192" s="362"/>
    </row>
    <row r="193" spans="1:6" x14ac:dyDescent="0.2">
      <c r="A193" s="362"/>
      <c r="B193" s="362"/>
      <c r="C193" s="362"/>
      <c r="D193" s="362"/>
      <c r="E193" s="362"/>
      <c r="F193" s="362"/>
    </row>
    <row r="194" spans="1:6" x14ac:dyDescent="0.2">
      <c r="A194" s="362"/>
      <c r="B194" s="362"/>
      <c r="C194" s="362"/>
      <c r="D194" s="362"/>
      <c r="E194" s="362"/>
      <c r="F194" s="362"/>
    </row>
    <row r="195" spans="1:6" x14ac:dyDescent="0.2">
      <c r="A195" s="360" t="s">
        <v>71</v>
      </c>
      <c r="B195" s="360"/>
      <c r="C195" s="360"/>
      <c r="D195" s="360"/>
      <c r="E195" s="360"/>
      <c r="F195" s="360"/>
    </row>
    <row r="196" spans="1:6" x14ac:dyDescent="0.2">
      <c r="A196" s="362"/>
      <c r="B196" s="362"/>
      <c r="C196" s="362"/>
      <c r="D196" s="362"/>
      <c r="E196" s="362"/>
      <c r="F196" s="362"/>
    </row>
    <row r="197" spans="1:6" x14ac:dyDescent="0.2">
      <c r="A197" s="360" t="s">
        <v>65</v>
      </c>
      <c r="B197" s="360"/>
      <c r="C197" s="360"/>
      <c r="D197" s="360"/>
      <c r="E197" s="199"/>
      <c r="F197" s="15">
        <v>0</v>
      </c>
    </row>
    <row r="198" spans="1:6" x14ac:dyDescent="0.2">
      <c r="A198" s="199" t="s">
        <v>162</v>
      </c>
      <c r="B198" s="199"/>
      <c r="C198" s="199"/>
      <c r="D198" s="199"/>
      <c r="E198" s="199"/>
      <c r="F198" s="15">
        <f>SUM(F42)</f>
        <v>-1253</v>
      </c>
    </row>
    <row r="199" spans="1:6" x14ac:dyDescent="0.2">
      <c r="A199" s="360" t="s">
        <v>66</v>
      </c>
      <c r="B199" s="360"/>
      <c r="C199" s="360"/>
      <c r="D199" s="360"/>
      <c r="E199" s="199"/>
      <c r="F199" s="15">
        <v>0</v>
      </c>
    </row>
    <row r="200" spans="1:6" x14ac:dyDescent="0.2">
      <c r="A200" s="360" t="s">
        <v>67</v>
      </c>
      <c r="B200" s="360"/>
      <c r="C200" s="360"/>
      <c r="D200" s="360"/>
      <c r="E200" s="199"/>
      <c r="F200" s="15">
        <v>0</v>
      </c>
    </row>
    <row r="201" spans="1:6" x14ac:dyDescent="0.2">
      <c r="A201" s="360" t="s">
        <v>68</v>
      </c>
      <c r="B201" s="360"/>
      <c r="C201" s="360"/>
      <c r="D201" s="360"/>
      <c r="E201" s="199"/>
      <c r="F201" s="15">
        <f>F72+F64+F37+F36+F34</f>
        <v>1253</v>
      </c>
    </row>
    <row r="202" spans="1:6" x14ac:dyDescent="0.2">
      <c r="A202" s="199" t="s">
        <v>72</v>
      </c>
      <c r="B202" s="199"/>
      <c r="C202" s="199"/>
      <c r="D202" s="199"/>
      <c r="E202" s="199"/>
      <c r="F202" s="15">
        <f>F95+F94</f>
        <v>0</v>
      </c>
    </row>
    <row r="203" spans="1:6" x14ac:dyDescent="0.2">
      <c r="A203" s="199" t="s">
        <v>73</v>
      </c>
      <c r="B203" s="199"/>
      <c r="C203" s="199"/>
      <c r="D203" s="199"/>
      <c r="E203" s="199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358" t="s">
        <v>63</v>
      </c>
      <c r="B205" s="358"/>
      <c r="C205" s="358"/>
      <c r="D205" s="358"/>
      <c r="E205" s="199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355" t="s">
        <v>74</v>
      </c>
      <c r="B208" s="355"/>
      <c r="C208" s="355"/>
      <c r="D208" s="355"/>
      <c r="E208" s="355"/>
      <c r="F208" s="355"/>
    </row>
    <row r="209" spans="1:6" x14ac:dyDescent="0.2">
      <c r="A209" s="357"/>
      <c r="B209" s="357"/>
      <c r="C209" s="357"/>
      <c r="D209" s="357"/>
      <c r="E209" s="357"/>
      <c r="F209" s="357"/>
    </row>
    <row r="210" spans="1:6" x14ac:dyDescent="0.2">
      <c r="A210" s="197"/>
      <c r="B210" s="197"/>
      <c r="C210" s="197"/>
      <c r="D210" s="30"/>
      <c r="E210" s="30"/>
      <c r="F210" s="31"/>
    </row>
    <row r="211" spans="1:6" x14ac:dyDescent="0.2">
      <c r="A211" s="204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204" t="s">
        <v>192</v>
      </c>
      <c r="B212" s="32"/>
      <c r="C212" s="32"/>
      <c r="D212" s="32"/>
      <c r="E212" s="196"/>
      <c r="F212" s="31">
        <f>SUM(F156,F184)</f>
        <v>397451</v>
      </c>
    </row>
    <row r="213" spans="1:6" x14ac:dyDescent="0.2">
      <c r="A213" s="355" t="s">
        <v>155</v>
      </c>
      <c r="B213" s="355"/>
      <c r="C213" s="355"/>
      <c r="D213" s="355"/>
      <c r="E213" s="196"/>
      <c r="F213" s="31">
        <f>SUM(F157,F185)</f>
        <v>-699706</v>
      </c>
    </row>
    <row r="214" spans="1:6" x14ac:dyDescent="0.2">
      <c r="A214" s="355" t="s">
        <v>160</v>
      </c>
      <c r="B214" s="355"/>
      <c r="C214" s="355"/>
      <c r="D214" s="355"/>
      <c r="E214" s="196"/>
      <c r="F214" s="31">
        <f>F158+F186</f>
        <v>-5449639</v>
      </c>
    </row>
    <row r="215" spans="1:6" x14ac:dyDescent="0.2">
      <c r="A215" s="355" t="s">
        <v>193</v>
      </c>
      <c r="B215" s="355"/>
      <c r="C215" s="355"/>
      <c r="D215" s="355"/>
      <c r="E215" s="196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196"/>
      <c r="F216" s="31">
        <f>SUM(F188,F160)</f>
        <v>8856279</v>
      </c>
    </row>
    <row r="217" spans="1:6" x14ac:dyDescent="0.2">
      <c r="A217" s="196" t="s">
        <v>61</v>
      </c>
      <c r="B217" s="196"/>
      <c r="C217" s="196"/>
      <c r="D217" s="196"/>
      <c r="E217" s="196"/>
      <c r="F217" s="31">
        <f>F189+F161</f>
        <v>0</v>
      </c>
    </row>
    <row r="218" spans="1:6" x14ac:dyDescent="0.2">
      <c r="A218" s="355" t="s">
        <v>62</v>
      </c>
      <c r="B218" s="355"/>
      <c r="C218" s="355"/>
      <c r="D218" s="355"/>
      <c r="E218" s="196"/>
      <c r="F218" s="31">
        <f>F190+F162</f>
        <v>-1025</v>
      </c>
    </row>
    <row r="219" spans="1:6" x14ac:dyDescent="0.2">
      <c r="A219" s="198" t="s">
        <v>149</v>
      </c>
      <c r="B219" s="198"/>
      <c r="C219" s="198"/>
      <c r="D219" s="198"/>
      <c r="E219" s="198"/>
      <c r="F219" s="35">
        <f>F163</f>
        <v>0</v>
      </c>
    </row>
    <row r="220" spans="1:6" x14ac:dyDescent="0.2">
      <c r="A220" s="355" t="s">
        <v>63</v>
      </c>
      <c r="B220" s="355"/>
      <c r="C220" s="355"/>
      <c r="D220" s="355"/>
      <c r="E220" s="196"/>
      <c r="F220" s="31">
        <f>SUM(F211:F219)</f>
        <v>3024662</v>
      </c>
    </row>
    <row r="221" spans="1:6" x14ac:dyDescent="0.2">
      <c r="A221" s="196"/>
      <c r="B221" s="196"/>
      <c r="C221" s="196"/>
      <c r="D221" s="196"/>
      <c r="E221" s="196"/>
      <c r="F221" s="31"/>
    </row>
    <row r="222" spans="1:6" x14ac:dyDescent="0.2">
      <c r="A222" s="196"/>
      <c r="B222" s="196"/>
      <c r="C222" s="196"/>
      <c r="D222" s="196"/>
      <c r="E222" s="196"/>
      <c r="F222" s="31"/>
    </row>
    <row r="223" spans="1:6" x14ac:dyDescent="0.2">
      <c r="A223" s="357"/>
      <c r="B223" s="357"/>
      <c r="C223" s="357"/>
      <c r="D223" s="357"/>
      <c r="E223" s="357"/>
      <c r="F223" s="357"/>
    </row>
    <row r="224" spans="1:6" x14ac:dyDescent="0.2">
      <c r="A224" s="355" t="s">
        <v>76</v>
      </c>
      <c r="B224" s="355"/>
      <c r="C224" s="355"/>
      <c r="D224" s="355"/>
      <c r="E224" s="355"/>
      <c r="F224" s="355"/>
    </row>
    <row r="225" spans="1:6" x14ac:dyDescent="0.2">
      <c r="A225" s="357"/>
      <c r="B225" s="357"/>
      <c r="C225" s="357"/>
      <c r="D225" s="357"/>
      <c r="E225" s="357"/>
      <c r="F225" s="357"/>
    </row>
    <row r="226" spans="1:6" x14ac:dyDescent="0.2">
      <c r="A226" s="355" t="s">
        <v>65</v>
      </c>
      <c r="B226" s="355"/>
      <c r="C226" s="355"/>
      <c r="D226" s="355"/>
      <c r="E226" s="196"/>
      <c r="F226" s="31">
        <f>SUM(F197,F170)</f>
        <v>318753</v>
      </c>
    </row>
    <row r="227" spans="1:6" x14ac:dyDescent="0.2">
      <c r="A227" s="196" t="s">
        <v>162</v>
      </c>
      <c r="B227" s="196"/>
      <c r="C227" s="196"/>
      <c r="D227" s="196"/>
      <c r="E227" s="196"/>
      <c r="F227" s="31">
        <f>F198+F171</f>
        <v>-1253</v>
      </c>
    </row>
    <row r="228" spans="1:6" x14ac:dyDescent="0.2">
      <c r="A228" s="355" t="s">
        <v>66</v>
      </c>
      <c r="B228" s="355"/>
      <c r="C228" s="355"/>
      <c r="D228" s="355"/>
      <c r="E228" s="196"/>
      <c r="F228" s="31">
        <f>F199+F172</f>
        <v>-3957671</v>
      </c>
    </row>
    <row r="229" spans="1:6" x14ac:dyDescent="0.2">
      <c r="A229" s="355" t="s">
        <v>67</v>
      </c>
      <c r="B229" s="355"/>
      <c r="C229" s="355"/>
      <c r="D229" s="355"/>
      <c r="E229" s="196"/>
      <c r="F229" s="31">
        <f>F200+F173</f>
        <v>318555</v>
      </c>
    </row>
    <row r="230" spans="1:6" x14ac:dyDescent="0.2">
      <c r="A230" s="355" t="s">
        <v>68</v>
      </c>
      <c r="B230" s="355"/>
      <c r="C230" s="355"/>
      <c r="D230" s="355"/>
      <c r="E230" s="196"/>
      <c r="F230" s="31">
        <f>F201+F174</f>
        <v>-2510001</v>
      </c>
    </row>
    <row r="231" spans="1:6" x14ac:dyDescent="0.2">
      <c r="A231" s="196" t="s">
        <v>72</v>
      </c>
      <c r="B231" s="196"/>
      <c r="C231" s="196"/>
      <c r="D231" s="196"/>
      <c r="E231" s="196"/>
      <c r="F231" s="31">
        <f>SUM(F202,F175)</f>
        <v>0</v>
      </c>
    </row>
    <row r="232" spans="1:6" x14ac:dyDescent="0.2">
      <c r="A232" s="196" t="s">
        <v>73</v>
      </c>
      <c r="B232" s="196"/>
      <c r="C232" s="196"/>
      <c r="D232" s="196"/>
      <c r="E232" s="196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55">
        <f>F204+F178</f>
        <v>0</v>
      </c>
    </row>
    <row r="234" spans="1:6" x14ac:dyDescent="0.2">
      <c r="A234" s="356" t="s">
        <v>63</v>
      </c>
      <c r="B234" s="356"/>
      <c r="C234" s="356"/>
      <c r="D234" s="356"/>
      <c r="E234" s="196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49"/>
  <sheetViews>
    <sheetView tabSelected="1" view="pageBreakPreview" zoomScaleNormal="100" zoomScaleSheetLayoutView="100" workbookViewId="0">
      <pane xSplit="3" ySplit="5" topLeftCell="D146" activePane="bottomRight" state="frozen"/>
      <selection pane="topRight" activeCell="D1" sqref="D1"/>
      <selection pane="bottomLeft" activeCell="A6" sqref="A6"/>
      <selection pane="bottomRight" activeCell="E124" sqref="E124:F166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2.85546875" customWidth="1"/>
    <col min="5" max="9" width="13.42578125" customWidth="1"/>
    <col min="10" max="10" width="11.85546875" customWidth="1"/>
    <col min="11" max="12" width="12.42578125" customWidth="1"/>
    <col min="13" max="13" width="13.42578125" bestFit="1" customWidth="1"/>
    <col min="14" max="15" width="13.42578125" customWidth="1"/>
    <col min="16" max="16" width="14.5703125" customWidth="1"/>
    <col min="17" max="17" width="14.42578125" style="101" customWidth="1"/>
    <col min="18" max="18" width="13.5703125" customWidth="1"/>
  </cols>
  <sheetData>
    <row r="1" spans="1:18" x14ac:dyDescent="0.2">
      <c r="A1" s="527" t="s">
        <v>197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</row>
    <row r="2" spans="1:18" x14ac:dyDescent="0.2">
      <c r="E2" s="2"/>
      <c r="F2" s="2"/>
      <c r="G2" s="2"/>
    </row>
    <row r="3" spans="1:18" x14ac:dyDescent="0.2">
      <c r="E3" s="3"/>
      <c r="F3" s="3"/>
      <c r="G3" s="3"/>
      <c r="Q3" s="102"/>
    </row>
    <row r="4" spans="1:18" x14ac:dyDescent="0.2">
      <c r="A4" s="424" t="s">
        <v>19</v>
      </c>
      <c r="B4" s="426" t="s">
        <v>0</v>
      </c>
      <c r="C4" s="424" t="s">
        <v>44</v>
      </c>
      <c r="D4" s="420" t="s">
        <v>112</v>
      </c>
      <c r="E4" s="529" t="s">
        <v>206</v>
      </c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1" t="s">
        <v>142</v>
      </c>
      <c r="Q4" s="533" t="s">
        <v>135</v>
      </c>
      <c r="R4" s="534" t="s">
        <v>200</v>
      </c>
    </row>
    <row r="5" spans="1:18" ht="77.25" customHeight="1" x14ac:dyDescent="0.2">
      <c r="A5" s="425"/>
      <c r="B5" s="427"/>
      <c r="C5" s="425"/>
      <c r="D5" s="421"/>
      <c r="E5" s="333" t="s">
        <v>43</v>
      </c>
      <c r="F5" s="333" t="s">
        <v>176</v>
      </c>
      <c r="G5" s="333" t="s">
        <v>214</v>
      </c>
      <c r="H5" s="334" t="s">
        <v>211</v>
      </c>
      <c r="I5" s="334" t="s">
        <v>212</v>
      </c>
      <c r="J5" s="535" t="s">
        <v>213</v>
      </c>
      <c r="K5" s="536"/>
      <c r="L5" s="537"/>
      <c r="M5" s="334" t="s">
        <v>208</v>
      </c>
      <c r="N5" s="334" t="s">
        <v>209</v>
      </c>
      <c r="O5" s="334" t="s">
        <v>210</v>
      </c>
      <c r="P5" s="532"/>
      <c r="Q5" s="533"/>
      <c r="R5" s="534"/>
    </row>
    <row r="6" spans="1:18" x14ac:dyDescent="0.2">
      <c r="A6" s="478" t="s">
        <v>38</v>
      </c>
      <c r="B6" s="277" t="s">
        <v>1</v>
      </c>
      <c r="C6" s="41" t="s">
        <v>41</v>
      </c>
      <c r="D6" s="42">
        <v>2981</v>
      </c>
      <c r="E6" s="43">
        <f>700-700+700-700+100</f>
        <v>100</v>
      </c>
      <c r="F6" s="43"/>
      <c r="G6" s="43"/>
      <c r="H6" s="38"/>
      <c r="I6" s="38"/>
      <c r="J6" s="38"/>
      <c r="K6" s="38"/>
      <c r="L6" s="38"/>
      <c r="M6" s="38"/>
      <c r="N6" s="38"/>
      <c r="O6" s="38"/>
      <c r="P6" s="4">
        <f t="shared" ref="P6:P33" si="0">SUM(D6:O6)</f>
        <v>3081</v>
      </c>
      <c r="Q6" s="103">
        <v>2381</v>
      </c>
      <c r="R6" s="4">
        <f>P6-Q6</f>
        <v>700</v>
      </c>
    </row>
    <row r="7" spans="1:18" x14ac:dyDescent="0.2">
      <c r="A7" s="478"/>
      <c r="B7" s="277" t="s">
        <v>1</v>
      </c>
      <c r="C7" s="41" t="s">
        <v>27</v>
      </c>
      <c r="D7" s="42">
        <v>0</v>
      </c>
      <c r="E7" s="43"/>
      <c r="F7" s="43">
        <f>90386+177000</f>
        <v>267386</v>
      </c>
      <c r="G7" s="43"/>
      <c r="H7" s="38"/>
      <c r="I7" s="38"/>
      <c r="J7" s="38"/>
      <c r="K7" s="38"/>
      <c r="L7" s="38"/>
      <c r="M7" s="38"/>
      <c r="N7" s="38"/>
      <c r="O7" s="38"/>
      <c r="P7" s="4">
        <f t="shared" si="0"/>
        <v>267386</v>
      </c>
      <c r="Q7" s="103">
        <v>90386</v>
      </c>
      <c r="R7" s="4">
        <f>P7-Q7</f>
        <v>177000</v>
      </c>
    </row>
    <row r="8" spans="1:18" x14ac:dyDescent="0.2">
      <c r="A8" s="478"/>
      <c r="B8" s="277" t="s">
        <v>1</v>
      </c>
      <c r="C8" s="41" t="s">
        <v>139</v>
      </c>
      <c r="D8" s="42">
        <v>0</v>
      </c>
      <c r="E8" s="43"/>
      <c r="F8" s="43">
        <f>24404+47790</f>
        <v>72194</v>
      </c>
      <c r="G8" s="43"/>
      <c r="H8" s="38"/>
      <c r="I8" s="38"/>
      <c r="J8" s="38"/>
      <c r="K8" s="38"/>
      <c r="L8" s="38"/>
      <c r="M8" s="38"/>
      <c r="N8" s="38"/>
      <c r="O8" s="38"/>
      <c r="P8" s="4">
        <f t="shared" si="0"/>
        <v>72194</v>
      </c>
      <c r="Q8" s="103">
        <v>24404</v>
      </c>
      <c r="R8" s="4">
        <f t="shared" ref="R8:R72" si="1">P8-Q8</f>
        <v>47790</v>
      </c>
    </row>
    <row r="9" spans="1:18" x14ac:dyDescent="0.2">
      <c r="A9" s="478"/>
      <c r="B9" s="277" t="s">
        <v>1</v>
      </c>
      <c r="C9" s="41" t="s">
        <v>40</v>
      </c>
      <c r="D9" s="42">
        <v>1319</v>
      </c>
      <c r="E9" s="43">
        <v>-100</v>
      </c>
      <c r="F9" s="43"/>
      <c r="G9" s="43"/>
      <c r="H9" s="38"/>
      <c r="I9" s="38"/>
      <c r="J9" s="38"/>
      <c r="K9" s="38"/>
      <c r="L9" s="38"/>
      <c r="M9" s="38"/>
      <c r="N9" s="38"/>
      <c r="O9" s="38"/>
      <c r="P9" s="4">
        <f t="shared" si="0"/>
        <v>1219</v>
      </c>
      <c r="Q9" s="103">
        <v>736</v>
      </c>
      <c r="R9" s="4">
        <f t="shared" si="1"/>
        <v>483</v>
      </c>
    </row>
    <row r="10" spans="1:18" x14ac:dyDescent="0.2">
      <c r="A10" s="478"/>
      <c r="B10" s="275" t="s">
        <v>4</v>
      </c>
      <c r="C10" s="41" t="s">
        <v>25</v>
      </c>
      <c r="D10" s="42">
        <v>2468000</v>
      </c>
      <c r="E10" s="43"/>
      <c r="F10" s="43"/>
      <c r="G10" s="43"/>
      <c r="H10" s="38"/>
      <c r="I10" s="38"/>
      <c r="J10" s="38"/>
      <c r="K10" s="38"/>
      <c r="L10" s="38"/>
      <c r="M10" s="120"/>
      <c r="N10" s="120"/>
      <c r="O10" s="120"/>
      <c r="P10" s="4">
        <f t="shared" si="0"/>
        <v>2468000</v>
      </c>
      <c r="Q10" s="132">
        <v>2468000</v>
      </c>
      <c r="R10" s="120">
        <f t="shared" si="1"/>
        <v>0</v>
      </c>
    </row>
    <row r="11" spans="1:18" x14ac:dyDescent="0.2">
      <c r="A11" s="478"/>
      <c r="B11" s="276" t="s">
        <v>4</v>
      </c>
      <c r="C11" s="41" t="s">
        <v>28</v>
      </c>
      <c r="D11" s="42">
        <v>10933691</v>
      </c>
      <c r="E11" s="43"/>
      <c r="F11" s="43"/>
      <c r="G11" s="43"/>
      <c r="H11" s="38"/>
      <c r="I11" s="38"/>
      <c r="J11" s="38"/>
      <c r="K11" s="38"/>
      <c r="L11" s="38"/>
      <c r="M11" s="120"/>
      <c r="N11" s="120"/>
      <c r="O11" s="120"/>
      <c r="P11" s="4">
        <f t="shared" si="0"/>
        <v>10933691</v>
      </c>
      <c r="Q11" s="103">
        <v>10933691</v>
      </c>
      <c r="R11" s="4">
        <f t="shared" si="1"/>
        <v>0</v>
      </c>
    </row>
    <row r="12" spans="1:18" x14ac:dyDescent="0.2">
      <c r="A12" s="479" t="s">
        <v>50</v>
      </c>
      <c r="B12" s="271" t="s">
        <v>4</v>
      </c>
      <c r="C12" s="41" t="s">
        <v>25</v>
      </c>
      <c r="D12" s="42">
        <v>7114360</v>
      </c>
      <c r="E12" s="43"/>
      <c r="F12" s="43"/>
      <c r="G12" s="43"/>
      <c r="H12" s="38"/>
      <c r="I12" s="38"/>
      <c r="J12" s="38"/>
      <c r="K12" s="38"/>
      <c r="L12" s="38"/>
      <c r="M12" s="38"/>
      <c r="N12" s="38"/>
      <c r="O12" s="38"/>
      <c r="P12" s="4">
        <f t="shared" si="0"/>
        <v>7114360</v>
      </c>
      <c r="Q12" s="103">
        <v>4710680</v>
      </c>
      <c r="R12" s="4">
        <f t="shared" si="1"/>
        <v>2403680</v>
      </c>
    </row>
    <row r="13" spans="1:18" x14ac:dyDescent="0.2">
      <c r="A13" s="480"/>
      <c r="B13" s="273" t="s">
        <v>4</v>
      </c>
      <c r="C13" s="41" t="s">
        <v>37</v>
      </c>
      <c r="D13" s="42">
        <v>2500000</v>
      </c>
      <c r="E13" s="43"/>
      <c r="F13" s="43"/>
      <c r="G13" s="43"/>
      <c r="H13" s="38"/>
      <c r="I13" s="38"/>
      <c r="J13" s="38"/>
      <c r="K13" s="38"/>
      <c r="L13" s="38"/>
      <c r="M13" s="38"/>
      <c r="N13" s="38"/>
      <c r="O13" s="38"/>
      <c r="P13" s="4">
        <f t="shared" si="0"/>
        <v>2500000</v>
      </c>
      <c r="Q13" s="103">
        <v>449706</v>
      </c>
      <c r="R13" s="4">
        <f t="shared" si="1"/>
        <v>2050294</v>
      </c>
    </row>
    <row r="14" spans="1:18" x14ac:dyDescent="0.2">
      <c r="A14" s="205" t="s">
        <v>26</v>
      </c>
      <c r="B14" s="97" t="s">
        <v>4</v>
      </c>
      <c r="C14" s="41" t="s">
        <v>25</v>
      </c>
      <c r="D14" s="42">
        <v>19960375</v>
      </c>
      <c r="E14" s="43"/>
      <c r="F14" s="43"/>
      <c r="G14" s="43"/>
      <c r="H14" s="38"/>
      <c r="I14" s="38"/>
      <c r="J14" s="38"/>
      <c r="K14" s="38"/>
      <c r="L14" s="38"/>
      <c r="M14" s="38"/>
      <c r="N14" s="38"/>
      <c r="O14" s="38"/>
      <c r="P14" s="4">
        <f t="shared" si="0"/>
        <v>19960375</v>
      </c>
      <c r="Q14" s="103">
        <v>13163750</v>
      </c>
      <c r="R14" s="4">
        <f t="shared" si="1"/>
        <v>6796625</v>
      </c>
    </row>
    <row r="15" spans="1:18" x14ac:dyDescent="0.2">
      <c r="A15" s="206" t="s">
        <v>45</v>
      </c>
      <c r="B15" s="97" t="s">
        <v>4</v>
      </c>
      <c r="C15" s="41" t="s">
        <v>25</v>
      </c>
      <c r="D15" s="42">
        <v>21708284</v>
      </c>
      <c r="E15" s="43"/>
      <c r="F15" s="43"/>
      <c r="G15" s="43"/>
      <c r="H15" s="38"/>
      <c r="I15" s="38"/>
      <c r="J15" s="38"/>
      <c r="K15" s="38"/>
      <c r="L15" s="38"/>
      <c r="M15" s="38"/>
      <c r="N15" s="38"/>
      <c r="O15" s="38"/>
      <c r="P15" s="4">
        <f t="shared" si="0"/>
        <v>21708284</v>
      </c>
      <c r="Q15" s="103">
        <v>13932674</v>
      </c>
      <c r="R15" s="4">
        <f t="shared" si="1"/>
        <v>7775610</v>
      </c>
    </row>
    <row r="16" spans="1:18" x14ac:dyDescent="0.2">
      <c r="A16" s="479" t="s">
        <v>46</v>
      </c>
      <c r="B16" s="274" t="s">
        <v>4</v>
      </c>
      <c r="C16" s="41" t="s">
        <v>25</v>
      </c>
      <c r="D16" s="42">
        <v>0</v>
      </c>
      <c r="E16" s="43"/>
      <c r="F16" s="43"/>
      <c r="G16" s="43"/>
      <c r="H16" s="38"/>
      <c r="I16" s="38"/>
      <c r="J16" s="38"/>
      <c r="K16" s="38"/>
      <c r="L16" s="38"/>
      <c r="M16" s="38"/>
      <c r="N16" s="38"/>
      <c r="O16" s="38"/>
      <c r="P16" s="4">
        <f t="shared" si="0"/>
        <v>0</v>
      </c>
      <c r="Q16" s="103"/>
      <c r="R16" s="4">
        <f t="shared" si="1"/>
        <v>0</v>
      </c>
    </row>
    <row r="17" spans="1:19" x14ac:dyDescent="0.2">
      <c r="A17" s="481"/>
      <c r="B17" s="274" t="s">
        <v>4</v>
      </c>
      <c r="C17" s="41" t="s">
        <v>37</v>
      </c>
      <c r="D17" s="42">
        <v>0</v>
      </c>
      <c r="E17" s="43"/>
      <c r="F17" s="43"/>
      <c r="G17" s="43"/>
      <c r="H17" s="38"/>
      <c r="I17" s="38"/>
      <c r="J17" s="38"/>
      <c r="K17" s="38"/>
      <c r="L17" s="38"/>
      <c r="M17" s="38"/>
      <c r="N17" s="38"/>
      <c r="O17" s="38"/>
      <c r="P17" s="4">
        <f t="shared" si="0"/>
        <v>0</v>
      </c>
      <c r="Q17" s="103"/>
      <c r="R17" s="4">
        <f t="shared" si="1"/>
        <v>0</v>
      </c>
    </row>
    <row r="18" spans="1:19" x14ac:dyDescent="0.2">
      <c r="A18" s="481"/>
      <c r="B18" s="274" t="s">
        <v>4</v>
      </c>
      <c r="C18" s="41" t="s">
        <v>28</v>
      </c>
      <c r="D18" s="42">
        <v>99213</v>
      </c>
      <c r="E18" s="43"/>
      <c r="F18" s="43"/>
      <c r="G18" s="43"/>
      <c r="H18" s="38"/>
      <c r="I18" s="38"/>
      <c r="J18" s="38"/>
      <c r="K18" s="38"/>
      <c r="L18" s="38"/>
      <c r="M18" s="38"/>
      <c r="N18" s="38"/>
      <c r="O18" s="38"/>
      <c r="P18" s="4">
        <f t="shared" si="0"/>
        <v>99213</v>
      </c>
      <c r="Q18" s="103">
        <v>99213</v>
      </c>
      <c r="R18" s="4">
        <f t="shared" si="1"/>
        <v>0</v>
      </c>
    </row>
    <row r="19" spans="1:19" x14ac:dyDescent="0.2">
      <c r="A19" s="481"/>
      <c r="B19" s="274" t="s">
        <v>8</v>
      </c>
      <c r="C19" s="41" t="s">
        <v>40</v>
      </c>
      <c r="D19" s="42">
        <v>0</v>
      </c>
      <c r="E19" s="43"/>
      <c r="F19" s="43"/>
      <c r="G19" s="43"/>
      <c r="H19" s="38"/>
      <c r="I19" s="38"/>
      <c r="J19" s="38"/>
      <c r="K19" s="38"/>
      <c r="L19" s="38"/>
      <c r="M19" s="38"/>
      <c r="N19" s="38"/>
      <c r="O19" s="38"/>
      <c r="P19" s="4">
        <f t="shared" si="0"/>
        <v>0</v>
      </c>
      <c r="Q19" s="103"/>
      <c r="R19" s="4">
        <f t="shared" si="1"/>
        <v>0</v>
      </c>
    </row>
    <row r="20" spans="1:19" x14ac:dyDescent="0.2">
      <c r="A20" s="481"/>
      <c r="B20" s="274" t="s">
        <v>8</v>
      </c>
      <c r="C20" s="41" t="s">
        <v>41</v>
      </c>
      <c r="D20" s="42">
        <v>0</v>
      </c>
      <c r="E20" s="43"/>
      <c r="F20" s="43"/>
      <c r="G20" s="43"/>
      <c r="H20" s="38"/>
      <c r="I20" s="38"/>
      <c r="J20" s="38"/>
      <c r="K20" s="38"/>
      <c r="L20" s="38"/>
      <c r="M20" s="38"/>
      <c r="N20" s="38"/>
      <c r="O20" s="38"/>
      <c r="P20" s="4">
        <f t="shared" si="0"/>
        <v>0</v>
      </c>
      <c r="Q20" s="103"/>
      <c r="R20" s="4">
        <f t="shared" si="1"/>
        <v>0</v>
      </c>
    </row>
    <row r="21" spans="1:19" x14ac:dyDescent="0.2">
      <c r="A21" s="482" t="s">
        <v>47</v>
      </c>
      <c r="B21" s="271" t="s">
        <v>4</v>
      </c>
      <c r="C21" s="41" t="s">
        <v>25</v>
      </c>
      <c r="D21" s="42">
        <v>12069738</v>
      </c>
      <c r="E21" s="43"/>
      <c r="F21" s="43"/>
      <c r="G21" s="43"/>
      <c r="H21" s="38"/>
      <c r="I21" s="38"/>
      <c r="J21" s="38"/>
      <c r="K21" s="38"/>
      <c r="L21" s="38"/>
      <c r="M21" s="38"/>
      <c r="N21" s="38"/>
      <c r="O21" s="38"/>
      <c r="P21" s="4">
        <f t="shared" si="0"/>
        <v>12069738</v>
      </c>
      <c r="Q21" s="103"/>
      <c r="R21" s="4">
        <f t="shared" si="1"/>
        <v>12069738</v>
      </c>
    </row>
    <row r="22" spans="1:19" x14ac:dyDescent="0.2">
      <c r="A22" s="483"/>
      <c r="B22" s="234" t="s">
        <v>4</v>
      </c>
      <c r="C22" s="41" t="s">
        <v>37</v>
      </c>
      <c r="D22" s="42">
        <v>0</v>
      </c>
      <c r="E22" s="43"/>
      <c r="F22" s="43"/>
      <c r="G22" s="43"/>
      <c r="H22" s="38"/>
      <c r="I22" s="38"/>
      <c r="J22" s="38"/>
      <c r="K22" s="38"/>
      <c r="L22" s="38"/>
      <c r="M22" s="38"/>
      <c r="N22" s="38"/>
      <c r="O22" s="38"/>
      <c r="P22" s="4">
        <f t="shared" si="0"/>
        <v>0</v>
      </c>
      <c r="Q22" s="103"/>
      <c r="R22" s="4">
        <f t="shared" si="1"/>
        <v>0</v>
      </c>
    </row>
    <row r="23" spans="1:19" x14ac:dyDescent="0.2">
      <c r="A23" s="483"/>
      <c r="B23" s="273" t="s">
        <v>4</v>
      </c>
      <c r="C23" s="41" t="s">
        <v>28</v>
      </c>
      <c r="D23" s="42">
        <v>21175636</v>
      </c>
      <c r="E23" s="43"/>
      <c r="F23" s="43"/>
      <c r="G23" s="43"/>
      <c r="H23" s="38"/>
      <c r="I23" s="38"/>
      <c r="J23" s="38"/>
      <c r="K23" s="38"/>
      <c r="L23" s="38"/>
      <c r="M23" s="38"/>
      <c r="N23" s="38"/>
      <c r="O23" s="38"/>
      <c r="P23" s="4">
        <f t="shared" si="0"/>
        <v>21175636</v>
      </c>
      <c r="Q23" s="103">
        <v>21175636</v>
      </c>
      <c r="R23" s="4">
        <f t="shared" si="1"/>
        <v>0</v>
      </c>
    </row>
    <row r="24" spans="1:19" x14ac:dyDescent="0.2">
      <c r="A24" s="483"/>
      <c r="B24" s="271" t="s">
        <v>17</v>
      </c>
      <c r="C24" s="41" t="s">
        <v>25</v>
      </c>
      <c r="D24" s="42">
        <v>0</v>
      </c>
      <c r="E24" s="43"/>
      <c r="F24" s="43"/>
      <c r="G24" s="43"/>
      <c r="H24" s="38"/>
      <c r="I24" s="38"/>
      <c r="J24" s="38"/>
      <c r="K24" s="38"/>
      <c r="L24" s="38"/>
      <c r="M24" s="38"/>
      <c r="N24" s="38"/>
      <c r="O24" s="38"/>
      <c r="P24" s="4">
        <f t="shared" si="0"/>
        <v>0</v>
      </c>
      <c r="Q24" s="103"/>
      <c r="R24" s="4">
        <f t="shared" si="1"/>
        <v>0</v>
      </c>
    </row>
    <row r="25" spans="1:19" x14ac:dyDescent="0.2">
      <c r="A25" s="483"/>
      <c r="B25" s="234" t="s">
        <v>17</v>
      </c>
      <c r="C25" s="41" t="s">
        <v>41</v>
      </c>
      <c r="D25" s="42">
        <v>700</v>
      </c>
      <c r="E25" s="43">
        <f>-700+700-700+700</f>
        <v>0</v>
      </c>
      <c r="F25" s="43"/>
      <c r="G25" s="43"/>
      <c r="H25" s="38"/>
      <c r="I25" s="38"/>
      <c r="J25" s="38"/>
      <c r="K25" s="38"/>
      <c r="L25" s="38"/>
      <c r="M25" s="38"/>
      <c r="N25" s="38"/>
      <c r="O25" s="38"/>
      <c r="P25" s="4">
        <f t="shared" si="0"/>
        <v>700</v>
      </c>
      <c r="Q25" s="103">
        <v>0</v>
      </c>
      <c r="R25" s="120">
        <f t="shared" si="1"/>
        <v>700</v>
      </c>
    </row>
    <row r="26" spans="1:19" x14ac:dyDescent="0.2">
      <c r="A26" s="484"/>
      <c r="B26" s="273" t="s">
        <v>17</v>
      </c>
      <c r="C26" s="41" t="s">
        <v>40</v>
      </c>
      <c r="D26" s="42"/>
      <c r="E26" s="43"/>
      <c r="F26" s="43"/>
      <c r="G26" s="43"/>
      <c r="H26" s="38"/>
      <c r="I26" s="38"/>
      <c r="J26" s="38"/>
      <c r="K26" s="38"/>
      <c r="L26" s="38"/>
      <c r="M26" s="38"/>
      <c r="N26" s="38"/>
      <c r="O26" s="38"/>
      <c r="P26" s="4">
        <f t="shared" si="0"/>
        <v>0</v>
      </c>
      <c r="Q26" s="103">
        <v>0</v>
      </c>
      <c r="R26" s="4">
        <f t="shared" si="1"/>
        <v>0</v>
      </c>
    </row>
    <row r="27" spans="1:19" ht="21" customHeight="1" x14ac:dyDescent="0.2">
      <c r="A27" s="389" t="s">
        <v>132</v>
      </c>
      <c r="B27" s="274" t="s">
        <v>4</v>
      </c>
      <c r="C27" s="126" t="s">
        <v>25</v>
      </c>
      <c r="D27" s="42">
        <v>2087863</v>
      </c>
      <c r="E27" s="43">
        <v>-2007749</v>
      </c>
      <c r="F27" s="43"/>
      <c r="G27" s="43"/>
      <c r="H27" s="38"/>
      <c r="I27" s="38"/>
      <c r="J27" s="38"/>
      <c r="K27" s="38"/>
      <c r="L27" s="38"/>
      <c r="M27" s="38"/>
      <c r="N27" s="38"/>
      <c r="O27" s="38"/>
      <c r="P27" s="4">
        <f t="shared" si="0"/>
        <v>80114</v>
      </c>
      <c r="Q27" s="103">
        <v>80114</v>
      </c>
      <c r="R27" s="4">
        <f t="shared" si="1"/>
        <v>0</v>
      </c>
    </row>
    <row r="28" spans="1:19" ht="21" customHeight="1" x14ac:dyDescent="0.2">
      <c r="A28" s="390"/>
      <c r="B28" s="273" t="s">
        <v>4</v>
      </c>
      <c r="C28" s="126" t="s">
        <v>37</v>
      </c>
      <c r="D28" s="42">
        <v>2008000</v>
      </c>
      <c r="E28" s="43">
        <v>2007749</v>
      </c>
      <c r="F28" s="43"/>
      <c r="G28" s="43">
        <v>-2008000</v>
      </c>
      <c r="H28" s="38"/>
      <c r="I28" s="38"/>
      <c r="J28" s="38"/>
      <c r="K28" s="38"/>
      <c r="L28" s="38"/>
      <c r="M28" s="38"/>
      <c r="N28" s="38"/>
      <c r="O28" s="38"/>
      <c r="P28" s="4">
        <f t="shared" si="0"/>
        <v>2007749</v>
      </c>
      <c r="Q28" s="103">
        <v>2007749</v>
      </c>
      <c r="R28" s="4">
        <f t="shared" si="1"/>
        <v>0</v>
      </c>
    </row>
    <row r="29" spans="1:19" ht="21" customHeight="1" x14ac:dyDescent="0.2">
      <c r="A29" s="390"/>
      <c r="B29" s="273" t="s">
        <v>4</v>
      </c>
      <c r="C29" s="126" t="s">
        <v>28</v>
      </c>
      <c r="D29" s="42">
        <v>56694205</v>
      </c>
      <c r="E29" s="43"/>
      <c r="F29" s="43"/>
      <c r="G29" s="43"/>
      <c r="H29" s="38"/>
      <c r="I29" s="38"/>
      <c r="J29" s="38"/>
      <c r="K29" s="38"/>
      <c r="L29" s="38"/>
      <c r="M29" s="38"/>
      <c r="N29" s="38"/>
      <c r="O29" s="38"/>
      <c r="P29" s="4">
        <f t="shared" si="0"/>
        <v>56694205</v>
      </c>
      <c r="Q29" s="103">
        <v>56694205</v>
      </c>
      <c r="R29" s="4">
        <f t="shared" si="1"/>
        <v>0</v>
      </c>
    </row>
    <row r="30" spans="1:19" ht="21" customHeight="1" x14ac:dyDescent="0.2">
      <c r="A30" s="391"/>
      <c r="B30" s="251" t="s">
        <v>128</v>
      </c>
      <c r="C30" s="126" t="s">
        <v>41</v>
      </c>
      <c r="D30" s="42">
        <v>0</v>
      </c>
      <c r="E30" s="43"/>
      <c r="F30" s="43"/>
      <c r="G30" s="43"/>
      <c r="H30" s="38"/>
      <c r="I30" s="38"/>
      <c r="J30" s="38"/>
      <c r="K30" s="38"/>
      <c r="L30" s="38"/>
      <c r="M30" s="38"/>
      <c r="N30" s="38"/>
      <c r="O30" s="38"/>
      <c r="P30" s="4">
        <f t="shared" si="0"/>
        <v>0</v>
      </c>
      <c r="Q30" s="103">
        <v>0</v>
      </c>
      <c r="R30" s="120">
        <f t="shared" si="1"/>
        <v>0</v>
      </c>
      <c r="S30" s="166"/>
    </row>
    <row r="31" spans="1:19" x14ac:dyDescent="0.2">
      <c r="A31" s="142" t="s">
        <v>29</v>
      </c>
      <c r="B31" s="97" t="s">
        <v>4</v>
      </c>
      <c r="C31" s="41" t="s">
        <v>25</v>
      </c>
      <c r="D31" s="51">
        <v>280203052</v>
      </c>
      <c r="E31" s="43"/>
      <c r="F31" s="43"/>
      <c r="G31" s="43"/>
      <c r="H31" s="120">
        <v>2070300</v>
      </c>
      <c r="I31" s="120">
        <v>2346363</v>
      </c>
      <c r="J31" s="120">
        <v>321728</v>
      </c>
      <c r="K31" s="120">
        <v>1542350</v>
      </c>
      <c r="L31" s="120">
        <v>4985400</v>
      </c>
      <c r="M31" s="120">
        <v>4794000</v>
      </c>
      <c r="N31" s="120">
        <v>14192000</v>
      </c>
      <c r="O31" s="120">
        <v>4849000</v>
      </c>
      <c r="P31" s="4">
        <f t="shared" si="0"/>
        <v>315304193</v>
      </c>
      <c r="Q31" s="103">
        <v>194755911</v>
      </c>
      <c r="R31" s="4">
        <f t="shared" si="1"/>
        <v>120548282</v>
      </c>
    </row>
    <row r="32" spans="1:19" x14ac:dyDescent="0.2">
      <c r="A32" s="142" t="s">
        <v>87</v>
      </c>
      <c r="B32" s="97" t="s">
        <v>4</v>
      </c>
      <c r="C32" s="41" t="s">
        <v>25</v>
      </c>
      <c r="D32" s="51">
        <v>1844531</v>
      </c>
      <c r="E32" s="43"/>
      <c r="F32" s="43"/>
      <c r="G32" s="43"/>
      <c r="H32" s="38"/>
      <c r="I32" s="38"/>
      <c r="J32" s="38"/>
      <c r="K32" s="38"/>
      <c r="L32" s="38"/>
      <c r="M32" s="38"/>
      <c r="N32" s="38"/>
      <c r="O32" s="38"/>
      <c r="P32" s="4">
        <f t="shared" si="0"/>
        <v>1844531</v>
      </c>
      <c r="Q32" s="103">
        <v>740201</v>
      </c>
      <c r="R32" s="4">
        <f t="shared" si="1"/>
        <v>1104330</v>
      </c>
    </row>
    <row r="33" spans="1:18" x14ac:dyDescent="0.2">
      <c r="A33" s="143" t="s">
        <v>42</v>
      </c>
      <c r="B33" s="97" t="s">
        <v>4</v>
      </c>
      <c r="C33" s="41" t="s">
        <v>25</v>
      </c>
      <c r="D33" s="42">
        <v>64811875</v>
      </c>
      <c r="E33" s="43"/>
      <c r="F33" s="43"/>
      <c r="G33" s="43"/>
      <c r="H33" s="38"/>
      <c r="I33" s="38"/>
      <c r="J33" s="38"/>
      <c r="K33" s="38"/>
      <c r="L33" s="38"/>
      <c r="M33" s="38"/>
      <c r="N33" s="38"/>
      <c r="O33" s="38"/>
      <c r="P33" s="4">
        <f t="shared" si="0"/>
        <v>64811875</v>
      </c>
      <c r="Q33" s="103">
        <v>30598659</v>
      </c>
      <c r="R33" s="4">
        <f t="shared" si="1"/>
        <v>34213216</v>
      </c>
    </row>
    <row r="34" spans="1:18" ht="34.5" customHeight="1" thickBot="1" x14ac:dyDescent="0.25">
      <c r="A34" s="548" t="s">
        <v>85</v>
      </c>
      <c r="B34" s="549"/>
      <c r="C34" s="550"/>
      <c r="D34" s="266">
        <f t="shared" ref="D34:Q34" si="2">SUM(D6:D33)</f>
        <v>505683823</v>
      </c>
      <c r="E34" s="266">
        <f t="shared" si="2"/>
        <v>0</v>
      </c>
      <c r="F34" s="266">
        <f t="shared" si="2"/>
        <v>339580</v>
      </c>
      <c r="G34" s="266">
        <f t="shared" si="2"/>
        <v>-2008000</v>
      </c>
      <c r="H34" s="266">
        <f t="shared" si="2"/>
        <v>2070300</v>
      </c>
      <c r="I34" s="266">
        <f t="shared" si="2"/>
        <v>2346363</v>
      </c>
      <c r="J34" s="266">
        <f t="shared" si="2"/>
        <v>321728</v>
      </c>
      <c r="K34" s="266">
        <f t="shared" si="2"/>
        <v>1542350</v>
      </c>
      <c r="L34" s="266">
        <f t="shared" si="2"/>
        <v>4985400</v>
      </c>
      <c r="M34" s="266">
        <f t="shared" si="2"/>
        <v>4794000</v>
      </c>
      <c r="N34" s="266">
        <f t="shared" si="2"/>
        <v>14192000</v>
      </c>
      <c r="O34" s="266">
        <f t="shared" si="2"/>
        <v>4849000</v>
      </c>
      <c r="P34" s="270">
        <f t="shared" si="2"/>
        <v>539116544</v>
      </c>
      <c r="Q34" s="267">
        <f t="shared" si="2"/>
        <v>351928096</v>
      </c>
      <c r="R34" s="266">
        <f t="shared" si="1"/>
        <v>187188448</v>
      </c>
    </row>
    <row r="35" spans="1:18" ht="12.75" customHeight="1" thickTop="1" x14ac:dyDescent="0.2">
      <c r="A35" s="538" t="s">
        <v>18</v>
      </c>
      <c r="B35" s="272" t="s">
        <v>1</v>
      </c>
      <c r="C35" s="253" t="s">
        <v>22</v>
      </c>
      <c r="D35" s="268">
        <v>0</v>
      </c>
      <c r="E35" s="254"/>
      <c r="F35" s="254"/>
      <c r="G35" s="254"/>
      <c r="H35" s="215"/>
      <c r="I35" s="215"/>
      <c r="J35" s="215"/>
      <c r="K35" s="215"/>
      <c r="L35" s="215"/>
      <c r="M35" s="215"/>
      <c r="N35" s="215"/>
      <c r="O35" s="215"/>
      <c r="P35" s="259">
        <f t="shared" ref="P35:P44" si="3">SUM(D35:O35)</f>
        <v>0</v>
      </c>
      <c r="Q35" s="217">
        <v>0</v>
      </c>
      <c r="R35" s="219">
        <f t="shared" si="1"/>
        <v>0</v>
      </c>
    </row>
    <row r="36" spans="1:18" ht="12.75" customHeight="1" x14ac:dyDescent="0.2">
      <c r="A36" s="539"/>
      <c r="B36" s="234" t="s">
        <v>1</v>
      </c>
      <c r="C36" s="41" t="s">
        <v>184</v>
      </c>
      <c r="D36" s="44">
        <v>1300000</v>
      </c>
      <c r="E36" s="43">
        <v>45000</v>
      </c>
      <c r="F36" s="43"/>
      <c r="G36" s="43"/>
      <c r="H36" s="38"/>
      <c r="I36" s="38"/>
      <c r="J36" s="38"/>
      <c r="K36" s="38"/>
      <c r="L36" s="38"/>
      <c r="M36" s="38"/>
      <c r="N36" s="38"/>
      <c r="O36" s="38"/>
      <c r="P36" s="4">
        <f t="shared" si="3"/>
        <v>1345000</v>
      </c>
      <c r="Q36" s="105">
        <v>695000</v>
      </c>
      <c r="R36" s="220">
        <f t="shared" si="1"/>
        <v>650000</v>
      </c>
    </row>
    <row r="37" spans="1:18" x14ac:dyDescent="0.2">
      <c r="A37" s="539"/>
      <c r="B37" s="234" t="s">
        <v>1</v>
      </c>
      <c r="C37" s="41" t="s">
        <v>89</v>
      </c>
      <c r="D37" s="38">
        <v>0</v>
      </c>
      <c r="E37" s="40"/>
      <c r="F37" s="40"/>
      <c r="G37" s="40"/>
      <c r="H37" s="38"/>
      <c r="I37" s="38"/>
      <c r="J37" s="38"/>
      <c r="K37" s="38"/>
      <c r="L37" s="38"/>
      <c r="M37" s="38"/>
      <c r="N37" s="38"/>
      <c r="O37" s="38"/>
      <c r="P37" s="4">
        <f t="shared" si="3"/>
        <v>0</v>
      </c>
      <c r="Q37" s="105">
        <v>0</v>
      </c>
      <c r="R37" s="220">
        <f t="shared" si="1"/>
        <v>0</v>
      </c>
    </row>
    <row r="38" spans="1:18" x14ac:dyDescent="0.2">
      <c r="A38" s="539"/>
      <c r="B38" s="234" t="s">
        <v>1</v>
      </c>
      <c r="C38" s="41" t="s">
        <v>198</v>
      </c>
      <c r="D38" s="38">
        <v>0</v>
      </c>
      <c r="E38" s="40"/>
      <c r="F38" s="40">
        <f>90386+177000</f>
        <v>267386</v>
      </c>
      <c r="G38" s="40"/>
      <c r="H38" s="38"/>
      <c r="I38" s="38"/>
      <c r="J38" s="38"/>
      <c r="K38" s="38"/>
      <c r="L38" s="38"/>
      <c r="M38" s="38"/>
      <c r="N38" s="38"/>
      <c r="O38" s="38"/>
      <c r="P38" s="4">
        <f t="shared" si="3"/>
        <v>267386</v>
      </c>
      <c r="Q38" s="105">
        <v>90386</v>
      </c>
      <c r="R38" s="220">
        <f t="shared" si="1"/>
        <v>177000</v>
      </c>
    </row>
    <row r="39" spans="1:18" x14ac:dyDescent="0.2">
      <c r="A39" s="539"/>
      <c r="B39" s="234" t="s">
        <v>1</v>
      </c>
      <c r="C39" s="41" t="s">
        <v>10</v>
      </c>
      <c r="D39" s="38">
        <v>1000000</v>
      </c>
      <c r="E39" s="40"/>
      <c r="F39" s="40"/>
      <c r="G39" s="40"/>
      <c r="H39" s="38"/>
      <c r="I39" s="38"/>
      <c r="J39" s="38"/>
      <c r="K39" s="38"/>
      <c r="L39" s="38"/>
      <c r="M39" s="38"/>
      <c r="N39" s="38"/>
      <c r="O39" s="38"/>
      <c r="P39" s="4">
        <f t="shared" si="3"/>
        <v>1000000</v>
      </c>
      <c r="Q39" s="105">
        <v>21750</v>
      </c>
      <c r="R39" s="220">
        <f t="shared" si="1"/>
        <v>978250</v>
      </c>
    </row>
    <row r="40" spans="1:18" x14ac:dyDescent="0.2">
      <c r="A40" s="539"/>
      <c r="B40" s="234" t="s">
        <v>1</v>
      </c>
      <c r="C40" s="39" t="s">
        <v>2</v>
      </c>
      <c r="D40" s="38">
        <v>14786724</v>
      </c>
      <c r="E40" s="40">
        <v>-45000</v>
      </c>
      <c r="F40" s="40"/>
      <c r="G40" s="40"/>
      <c r="H40" s="38"/>
      <c r="I40" s="38"/>
      <c r="J40" s="38"/>
      <c r="K40" s="38"/>
      <c r="L40" s="38"/>
      <c r="M40" s="38"/>
      <c r="N40" s="38"/>
      <c r="O40" s="38"/>
      <c r="P40" s="4">
        <f t="shared" si="3"/>
        <v>14741724</v>
      </c>
      <c r="Q40" s="105">
        <v>5472657</v>
      </c>
      <c r="R40" s="220">
        <f t="shared" si="1"/>
        <v>9269067</v>
      </c>
    </row>
    <row r="41" spans="1:18" x14ac:dyDescent="0.2">
      <c r="A41" s="539"/>
      <c r="B41" s="234" t="s">
        <v>1</v>
      </c>
      <c r="C41" s="39" t="s">
        <v>117</v>
      </c>
      <c r="D41" s="38">
        <v>78740</v>
      </c>
      <c r="E41" s="40"/>
      <c r="F41" s="40"/>
      <c r="G41" s="40"/>
      <c r="H41" s="38"/>
      <c r="I41" s="38"/>
      <c r="J41" s="38"/>
      <c r="K41" s="38"/>
      <c r="L41" s="38"/>
      <c r="M41" s="38"/>
      <c r="N41" s="38"/>
      <c r="O41" s="38"/>
      <c r="P41" s="4">
        <f t="shared" si="3"/>
        <v>78740</v>
      </c>
      <c r="Q41" s="105">
        <v>24420</v>
      </c>
      <c r="R41" s="220">
        <f t="shared" si="1"/>
        <v>54320</v>
      </c>
    </row>
    <row r="42" spans="1:18" x14ac:dyDescent="0.2">
      <c r="A42" s="539"/>
      <c r="B42" s="234" t="s">
        <v>1</v>
      </c>
      <c r="C42" s="41" t="s">
        <v>11</v>
      </c>
      <c r="D42" s="38">
        <v>2537446</v>
      </c>
      <c r="E42" s="40"/>
      <c r="F42" s="40">
        <f>24404+47790</f>
        <v>72194</v>
      </c>
      <c r="G42" s="40"/>
      <c r="H42" s="38"/>
      <c r="I42" s="38"/>
      <c r="J42" s="38"/>
      <c r="K42" s="38"/>
      <c r="L42" s="38"/>
      <c r="M42" s="38"/>
      <c r="N42" s="38"/>
      <c r="O42" s="38"/>
      <c r="P42" s="4">
        <f t="shared" si="3"/>
        <v>2609640</v>
      </c>
      <c r="Q42" s="105">
        <v>59432</v>
      </c>
      <c r="R42" s="220">
        <f t="shared" si="1"/>
        <v>2550208</v>
      </c>
    </row>
    <row r="43" spans="1:18" x14ac:dyDescent="0.2">
      <c r="A43" s="539"/>
      <c r="B43" s="234" t="s">
        <v>1</v>
      </c>
      <c r="C43" s="41" t="s">
        <v>91</v>
      </c>
      <c r="D43" s="38">
        <v>11000</v>
      </c>
      <c r="E43" s="40"/>
      <c r="F43" s="40"/>
      <c r="G43" s="40"/>
      <c r="H43" s="38"/>
      <c r="I43" s="38"/>
      <c r="J43" s="38"/>
      <c r="K43" s="38"/>
      <c r="L43" s="38"/>
      <c r="M43" s="38"/>
      <c r="N43" s="38"/>
      <c r="O43" s="38"/>
      <c r="P43" s="4">
        <f t="shared" si="3"/>
        <v>11000</v>
      </c>
      <c r="Q43" s="105">
        <v>11000</v>
      </c>
      <c r="R43" s="220">
        <f t="shared" si="1"/>
        <v>0</v>
      </c>
    </row>
    <row r="44" spans="1:18" x14ac:dyDescent="0.2">
      <c r="A44" s="539"/>
      <c r="B44" s="234" t="s">
        <v>1</v>
      </c>
      <c r="C44" s="41" t="s">
        <v>12</v>
      </c>
      <c r="D44" s="38">
        <v>100000</v>
      </c>
      <c r="E44" s="40"/>
      <c r="F44" s="40"/>
      <c r="G44" s="40"/>
      <c r="H44" s="38"/>
      <c r="I44" s="38"/>
      <c r="J44" s="38"/>
      <c r="K44" s="38"/>
      <c r="L44" s="38"/>
      <c r="M44" s="38"/>
      <c r="N44" s="38"/>
      <c r="O44" s="38"/>
      <c r="P44" s="4">
        <f t="shared" si="3"/>
        <v>100000</v>
      </c>
      <c r="Q44" s="105">
        <v>2257</v>
      </c>
      <c r="R44" s="247">
        <f t="shared" si="1"/>
        <v>97743</v>
      </c>
    </row>
    <row r="45" spans="1:18" s="166" customFormat="1" x14ac:dyDescent="0.2">
      <c r="A45" s="539"/>
      <c r="B45" s="278" t="s">
        <v>1</v>
      </c>
      <c r="C45" s="207" t="s">
        <v>95</v>
      </c>
      <c r="D45" s="208">
        <f>SUM(D35:D44)</f>
        <v>19813910</v>
      </c>
      <c r="E45" s="208">
        <f t="shared" ref="E45:Q45" si="4">SUM(E35:E44)</f>
        <v>0</v>
      </c>
      <c r="F45" s="208">
        <f t="shared" si="4"/>
        <v>339580</v>
      </c>
      <c r="G45" s="208">
        <f t="shared" si="4"/>
        <v>0</v>
      </c>
      <c r="H45" s="208">
        <f t="shared" si="4"/>
        <v>0</v>
      </c>
      <c r="I45" s="208">
        <f t="shared" si="4"/>
        <v>0</v>
      </c>
      <c r="J45" s="208">
        <f t="shared" si="4"/>
        <v>0</v>
      </c>
      <c r="K45" s="208">
        <f t="shared" si="4"/>
        <v>0</v>
      </c>
      <c r="L45" s="208">
        <f t="shared" si="4"/>
        <v>0</v>
      </c>
      <c r="M45" s="208">
        <f t="shared" si="4"/>
        <v>0</v>
      </c>
      <c r="N45" s="208">
        <f t="shared" si="4"/>
        <v>0</v>
      </c>
      <c r="O45" s="208">
        <f t="shared" si="4"/>
        <v>0</v>
      </c>
      <c r="P45" s="208">
        <f t="shared" si="4"/>
        <v>20153490</v>
      </c>
      <c r="Q45" s="208">
        <f t="shared" si="4"/>
        <v>6376902</v>
      </c>
      <c r="R45" s="208">
        <f t="shared" si="1"/>
        <v>13776588</v>
      </c>
    </row>
    <row r="46" spans="1:18" x14ac:dyDescent="0.2">
      <c r="A46" s="539"/>
      <c r="B46" s="271" t="s">
        <v>4</v>
      </c>
      <c r="C46" s="41" t="s">
        <v>23</v>
      </c>
      <c r="D46" s="38">
        <v>3810000</v>
      </c>
      <c r="E46" s="40"/>
      <c r="F46" s="40"/>
      <c r="G46" s="40"/>
      <c r="H46" s="38"/>
      <c r="I46" s="38"/>
      <c r="J46" s="38"/>
      <c r="K46" s="38"/>
      <c r="L46" s="38"/>
      <c r="M46" s="38"/>
      <c r="N46" s="38"/>
      <c r="O46" s="38"/>
      <c r="P46" s="4">
        <f>SUM(D46:O46)</f>
        <v>3810000</v>
      </c>
      <c r="Q46" s="133">
        <v>0</v>
      </c>
      <c r="R46" s="247">
        <f t="shared" si="1"/>
        <v>3810000</v>
      </c>
    </row>
    <row r="47" spans="1:18" x14ac:dyDescent="0.2">
      <c r="A47" s="539"/>
      <c r="B47" s="271" t="s">
        <v>4</v>
      </c>
      <c r="C47" s="41" t="s">
        <v>5</v>
      </c>
      <c r="D47" s="42">
        <v>0</v>
      </c>
      <c r="E47" s="45"/>
      <c r="F47" s="45"/>
      <c r="G47" s="45"/>
      <c r="H47" s="38"/>
      <c r="I47" s="38"/>
      <c r="J47" s="38"/>
      <c r="K47" s="38"/>
      <c r="L47" s="38"/>
      <c r="M47" s="38"/>
      <c r="N47" s="38"/>
      <c r="O47" s="38"/>
      <c r="P47" s="4">
        <f>SUM(D47:O47)</f>
        <v>0</v>
      </c>
      <c r="Q47" s="105">
        <v>0</v>
      </c>
      <c r="R47" s="220">
        <f t="shared" si="1"/>
        <v>0</v>
      </c>
    </row>
    <row r="48" spans="1:18" x14ac:dyDescent="0.2">
      <c r="A48" s="539"/>
      <c r="B48" s="279" t="s">
        <v>4</v>
      </c>
      <c r="C48" s="207" t="s">
        <v>96</v>
      </c>
      <c r="D48" s="236">
        <f>SUM(D46:D47)</f>
        <v>3810000</v>
      </c>
      <c r="E48" s="236">
        <f t="shared" ref="E48:Q48" si="5">SUM(E46:E47)</f>
        <v>0</v>
      </c>
      <c r="F48" s="236">
        <f t="shared" si="5"/>
        <v>0</v>
      </c>
      <c r="G48" s="236">
        <f t="shared" si="5"/>
        <v>0</v>
      </c>
      <c r="H48" s="236">
        <f t="shared" si="5"/>
        <v>0</v>
      </c>
      <c r="I48" s="236">
        <f t="shared" si="5"/>
        <v>0</v>
      </c>
      <c r="J48" s="236">
        <f t="shared" si="5"/>
        <v>0</v>
      </c>
      <c r="K48" s="236">
        <f t="shared" si="5"/>
        <v>0</v>
      </c>
      <c r="L48" s="236">
        <f t="shared" si="5"/>
        <v>0</v>
      </c>
      <c r="M48" s="236">
        <f t="shared" si="5"/>
        <v>0</v>
      </c>
      <c r="N48" s="236">
        <f t="shared" si="5"/>
        <v>0</v>
      </c>
      <c r="O48" s="236">
        <f t="shared" si="5"/>
        <v>0</v>
      </c>
      <c r="P48" s="236">
        <f t="shared" si="5"/>
        <v>3810000</v>
      </c>
      <c r="Q48" s="236">
        <f t="shared" si="5"/>
        <v>0</v>
      </c>
      <c r="R48" s="236">
        <f t="shared" si="1"/>
        <v>3810000</v>
      </c>
    </row>
    <row r="49" spans="1:18" ht="13.5" thickBot="1" x14ac:dyDescent="0.25">
      <c r="A49" s="539"/>
      <c r="B49" s="279" t="s">
        <v>4</v>
      </c>
      <c r="C49" s="289" t="s">
        <v>3</v>
      </c>
      <c r="D49" s="290">
        <v>349327458</v>
      </c>
      <c r="E49" s="291"/>
      <c r="F49" s="291"/>
      <c r="G49" s="291"/>
      <c r="H49" s="290">
        <v>2070300</v>
      </c>
      <c r="I49" s="290">
        <v>2346363</v>
      </c>
      <c r="J49" s="290">
        <v>321728</v>
      </c>
      <c r="K49" s="290">
        <v>1542350</v>
      </c>
      <c r="L49" s="290">
        <v>4985400</v>
      </c>
      <c r="M49" s="290">
        <v>4794000</v>
      </c>
      <c r="N49" s="290">
        <v>14192000</v>
      </c>
      <c r="O49" s="290">
        <v>4849000</v>
      </c>
      <c r="P49" s="290">
        <f t="shared" ref="P49:P62" si="6">SUM(D49:O49)</f>
        <v>384428599</v>
      </c>
      <c r="Q49" s="292">
        <v>205323628</v>
      </c>
      <c r="R49" s="293">
        <f t="shared" si="1"/>
        <v>179104971</v>
      </c>
    </row>
    <row r="50" spans="1:18" ht="13.5" thickBot="1" x14ac:dyDescent="0.25">
      <c r="A50" s="540"/>
      <c r="B50" s="297" t="s">
        <v>128</v>
      </c>
      <c r="C50" s="298" t="s">
        <v>12</v>
      </c>
      <c r="D50" s="299">
        <v>0</v>
      </c>
      <c r="E50" s="300"/>
      <c r="F50" s="300"/>
      <c r="G50" s="300"/>
      <c r="H50" s="299"/>
      <c r="I50" s="299"/>
      <c r="J50" s="299"/>
      <c r="K50" s="299"/>
      <c r="L50" s="299"/>
      <c r="M50" s="299"/>
      <c r="N50" s="299"/>
      <c r="O50" s="299"/>
      <c r="P50" s="299">
        <f t="shared" si="6"/>
        <v>0</v>
      </c>
      <c r="Q50" s="301">
        <v>0</v>
      </c>
      <c r="R50" s="302">
        <f t="shared" si="1"/>
        <v>0</v>
      </c>
    </row>
    <row r="51" spans="1:18" ht="13.5" thickTop="1" x14ac:dyDescent="0.2">
      <c r="A51" s="541" t="s">
        <v>24</v>
      </c>
      <c r="B51" s="309" t="s">
        <v>4</v>
      </c>
      <c r="C51" s="294" t="s">
        <v>23</v>
      </c>
      <c r="D51" s="258">
        <f>6973016</f>
        <v>6973016</v>
      </c>
      <c r="E51" s="295"/>
      <c r="F51" s="295"/>
      <c r="G51" s="295"/>
      <c r="H51" s="258"/>
      <c r="I51" s="258"/>
      <c r="J51" s="258"/>
      <c r="K51" s="258"/>
      <c r="L51" s="258"/>
      <c r="M51" s="258"/>
      <c r="N51" s="258"/>
      <c r="O51" s="258"/>
      <c r="P51" s="259">
        <f t="shared" si="6"/>
        <v>6973016</v>
      </c>
      <c r="Q51" s="296">
        <v>4431203</v>
      </c>
      <c r="R51" s="261">
        <f t="shared" si="1"/>
        <v>2541813</v>
      </c>
    </row>
    <row r="52" spans="1:18" ht="13.5" thickBot="1" x14ac:dyDescent="0.25">
      <c r="A52" s="542"/>
      <c r="B52" s="248" t="s">
        <v>4</v>
      </c>
      <c r="C52" s="264" t="s">
        <v>90</v>
      </c>
      <c r="D52" s="227">
        <v>2500000</v>
      </c>
      <c r="E52" s="263"/>
      <c r="F52" s="263"/>
      <c r="G52" s="263"/>
      <c r="H52" s="227"/>
      <c r="I52" s="227"/>
      <c r="J52" s="227"/>
      <c r="K52" s="227"/>
      <c r="L52" s="227"/>
      <c r="M52" s="227"/>
      <c r="N52" s="227"/>
      <c r="O52" s="227"/>
      <c r="P52" s="229">
        <f t="shared" si="6"/>
        <v>2500000</v>
      </c>
      <c r="Q52" s="265">
        <v>412500</v>
      </c>
      <c r="R52" s="231">
        <f t="shared" si="1"/>
        <v>2087500</v>
      </c>
    </row>
    <row r="53" spans="1:18" ht="13.5" thickTop="1" x14ac:dyDescent="0.2">
      <c r="A53" s="543" t="s">
        <v>30</v>
      </c>
      <c r="B53" s="239" t="s">
        <v>4</v>
      </c>
      <c r="C53" s="253" t="s">
        <v>23</v>
      </c>
      <c r="D53" s="215">
        <v>7366500</v>
      </c>
      <c r="E53" s="216"/>
      <c r="F53" s="216"/>
      <c r="G53" s="216"/>
      <c r="H53" s="215"/>
      <c r="I53" s="215"/>
      <c r="J53" s="215"/>
      <c r="K53" s="215"/>
      <c r="L53" s="215"/>
      <c r="M53" s="215"/>
      <c r="N53" s="215"/>
      <c r="O53" s="215"/>
      <c r="P53" s="259">
        <f t="shared" si="6"/>
        <v>7366500</v>
      </c>
      <c r="Q53" s="217">
        <v>7366500</v>
      </c>
      <c r="R53" s="219">
        <f t="shared" si="1"/>
        <v>0</v>
      </c>
    </row>
    <row r="54" spans="1:18" ht="13.5" thickBot="1" x14ac:dyDescent="0.25">
      <c r="A54" s="544"/>
      <c r="B54" s="248" t="s">
        <v>4</v>
      </c>
      <c r="C54" s="262" t="s">
        <v>5</v>
      </c>
      <c r="D54" s="227">
        <v>50000</v>
      </c>
      <c r="E54" s="263"/>
      <c r="F54" s="263"/>
      <c r="G54" s="263"/>
      <c r="H54" s="227"/>
      <c r="I54" s="227"/>
      <c r="J54" s="227"/>
      <c r="K54" s="227"/>
      <c r="L54" s="227"/>
      <c r="M54" s="227"/>
      <c r="N54" s="227"/>
      <c r="O54" s="227"/>
      <c r="P54" s="229">
        <f t="shared" si="6"/>
        <v>50000</v>
      </c>
      <c r="Q54" s="230">
        <v>50000</v>
      </c>
      <c r="R54" s="231">
        <f t="shared" si="1"/>
        <v>0</v>
      </c>
    </row>
    <row r="55" spans="1:18" ht="13.5" thickTop="1" x14ac:dyDescent="0.2">
      <c r="A55" s="557" t="s">
        <v>138</v>
      </c>
      <c r="B55" s="252" t="s">
        <v>6</v>
      </c>
      <c r="C55" s="255" t="s">
        <v>23</v>
      </c>
      <c r="D55" s="256">
        <v>0</v>
      </c>
      <c r="E55" s="257"/>
      <c r="F55" s="257"/>
      <c r="G55" s="257"/>
      <c r="H55" s="258"/>
      <c r="I55" s="258"/>
      <c r="J55" s="258"/>
      <c r="K55" s="258"/>
      <c r="L55" s="258"/>
      <c r="M55" s="258"/>
      <c r="N55" s="258"/>
      <c r="O55" s="258"/>
      <c r="P55" s="259">
        <f t="shared" si="6"/>
        <v>0</v>
      </c>
      <c r="Q55" s="260">
        <v>0</v>
      </c>
      <c r="R55" s="261">
        <f t="shared" si="1"/>
        <v>0</v>
      </c>
    </row>
    <row r="56" spans="1:18" ht="13.5" thickBot="1" x14ac:dyDescent="0.25">
      <c r="A56" s="558"/>
      <c r="B56" s="234" t="s">
        <v>6</v>
      </c>
      <c r="C56" s="226" t="s">
        <v>5</v>
      </c>
      <c r="D56" s="227">
        <v>21708284</v>
      </c>
      <c r="E56" s="228"/>
      <c r="F56" s="228"/>
      <c r="G56" s="228"/>
      <c r="H56" s="227"/>
      <c r="I56" s="227"/>
      <c r="J56" s="227"/>
      <c r="K56" s="227"/>
      <c r="L56" s="227"/>
      <c r="M56" s="227"/>
      <c r="N56" s="227"/>
      <c r="O56" s="227"/>
      <c r="P56" s="229">
        <f t="shared" si="6"/>
        <v>21708284</v>
      </c>
      <c r="Q56" s="230">
        <v>19511842</v>
      </c>
      <c r="R56" s="231">
        <f t="shared" si="1"/>
        <v>2196442</v>
      </c>
    </row>
    <row r="57" spans="1:18" ht="13.5" customHeight="1" thickTop="1" x14ac:dyDescent="0.2">
      <c r="A57" s="545" t="s">
        <v>48</v>
      </c>
      <c r="B57" s="233" t="s">
        <v>8</v>
      </c>
      <c r="C57" s="286" t="s">
        <v>7</v>
      </c>
      <c r="D57" s="243">
        <v>0</v>
      </c>
      <c r="E57" s="242"/>
      <c r="F57" s="242"/>
      <c r="G57" s="242"/>
      <c r="H57" s="243"/>
      <c r="I57" s="243"/>
      <c r="J57" s="243"/>
      <c r="K57" s="243"/>
      <c r="L57" s="243"/>
      <c r="M57" s="243"/>
      <c r="N57" s="243"/>
      <c r="O57" s="243"/>
      <c r="P57" s="287">
        <f t="shared" si="6"/>
        <v>0</v>
      </c>
      <c r="Q57" s="244">
        <v>0</v>
      </c>
      <c r="R57" s="245">
        <f t="shared" si="1"/>
        <v>0</v>
      </c>
    </row>
    <row r="58" spans="1:18" x14ac:dyDescent="0.2">
      <c r="A58" s="546"/>
      <c r="B58" s="232" t="s">
        <v>8</v>
      </c>
      <c r="C58" s="211" t="s">
        <v>9</v>
      </c>
      <c r="D58" s="208">
        <v>0</v>
      </c>
      <c r="E58" s="237"/>
      <c r="F58" s="237"/>
      <c r="G58" s="237"/>
      <c r="H58" s="208"/>
      <c r="I58" s="208"/>
      <c r="J58" s="208"/>
      <c r="K58" s="208"/>
      <c r="L58" s="208"/>
      <c r="M58" s="208"/>
      <c r="N58" s="208"/>
      <c r="O58" s="208"/>
      <c r="P58" s="208">
        <f t="shared" si="6"/>
        <v>0</v>
      </c>
      <c r="Q58" s="210">
        <v>0</v>
      </c>
      <c r="R58" s="221">
        <f t="shared" si="1"/>
        <v>0</v>
      </c>
    </row>
    <row r="59" spans="1:18" x14ac:dyDescent="0.2">
      <c r="A59" s="546"/>
      <c r="B59" s="232" t="s">
        <v>8</v>
      </c>
      <c r="C59" s="39" t="s">
        <v>10</v>
      </c>
      <c r="D59" s="38">
        <v>0</v>
      </c>
      <c r="E59" s="40"/>
      <c r="F59" s="40"/>
      <c r="G59" s="40"/>
      <c r="H59" s="38"/>
      <c r="I59" s="38"/>
      <c r="J59" s="38"/>
      <c r="K59" s="38"/>
      <c r="L59" s="38"/>
      <c r="M59" s="38"/>
      <c r="N59" s="38"/>
      <c r="O59" s="38"/>
      <c r="P59" s="4">
        <f t="shared" si="6"/>
        <v>0</v>
      </c>
      <c r="Q59" s="105">
        <v>0</v>
      </c>
      <c r="R59" s="220">
        <f t="shared" si="1"/>
        <v>0</v>
      </c>
    </row>
    <row r="60" spans="1:18" x14ac:dyDescent="0.2">
      <c r="A60" s="546"/>
      <c r="B60" s="232" t="s">
        <v>8</v>
      </c>
      <c r="C60" s="39" t="s">
        <v>2</v>
      </c>
      <c r="D60" s="38">
        <v>94213</v>
      </c>
      <c r="E60" s="43"/>
      <c r="F60" s="43"/>
      <c r="G60" s="43"/>
      <c r="H60" s="38"/>
      <c r="I60" s="38"/>
      <c r="J60" s="38"/>
      <c r="K60" s="38"/>
      <c r="L60" s="38"/>
      <c r="M60" s="38"/>
      <c r="N60" s="38"/>
      <c r="O60" s="38"/>
      <c r="P60" s="4">
        <f t="shared" si="6"/>
        <v>94213</v>
      </c>
      <c r="Q60" s="105">
        <v>215</v>
      </c>
      <c r="R60" s="220">
        <f t="shared" si="1"/>
        <v>93998</v>
      </c>
    </row>
    <row r="61" spans="1:18" x14ac:dyDescent="0.2">
      <c r="A61" s="546"/>
      <c r="B61" s="232" t="s">
        <v>8</v>
      </c>
      <c r="C61" s="39" t="s">
        <v>11</v>
      </c>
      <c r="D61" s="38">
        <v>0</v>
      </c>
      <c r="E61" s="40"/>
      <c r="F61" s="40"/>
      <c r="G61" s="40"/>
      <c r="H61" s="38"/>
      <c r="I61" s="38"/>
      <c r="J61" s="38"/>
      <c r="K61" s="38"/>
      <c r="L61" s="38"/>
      <c r="M61" s="38"/>
      <c r="N61" s="38"/>
      <c r="O61" s="38"/>
      <c r="P61" s="4">
        <f t="shared" si="6"/>
        <v>0</v>
      </c>
      <c r="Q61" s="105">
        <v>0</v>
      </c>
      <c r="R61" s="220">
        <f t="shared" si="1"/>
        <v>0</v>
      </c>
    </row>
    <row r="62" spans="1:18" x14ac:dyDescent="0.2">
      <c r="A62" s="546"/>
      <c r="B62" s="232" t="s">
        <v>8</v>
      </c>
      <c r="C62" s="39" t="s">
        <v>12</v>
      </c>
      <c r="D62" s="38">
        <v>5000</v>
      </c>
      <c r="E62" s="43"/>
      <c r="F62" s="43"/>
      <c r="G62" s="43"/>
      <c r="H62" s="38"/>
      <c r="I62" s="38"/>
      <c r="J62" s="38"/>
      <c r="K62" s="38"/>
      <c r="L62" s="38"/>
      <c r="M62" s="38"/>
      <c r="N62" s="38"/>
      <c r="O62" s="38"/>
      <c r="P62" s="4">
        <f t="shared" si="6"/>
        <v>5000</v>
      </c>
      <c r="Q62" s="105">
        <v>5000</v>
      </c>
      <c r="R62" s="220">
        <f t="shared" si="1"/>
        <v>0</v>
      </c>
    </row>
    <row r="63" spans="1:18" x14ac:dyDescent="0.2">
      <c r="A63" s="546"/>
      <c r="B63" s="232" t="s">
        <v>8</v>
      </c>
      <c r="C63" s="207" t="s">
        <v>95</v>
      </c>
      <c r="D63" s="208">
        <f>SUM(D59:D62)</f>
        <v>99213</v>
      </c>
      <c r="E63" s="208">
        <f t="shared" ref="E63:Q63" si="7">SUM(E59:E62)</f>
        <v>0</v>
      </c>
      <c r="F63" s="208">
        <f t="shared" si="7"/>
        <v>0</v>
      </c>
      <c r="G63" s="208">
        <f t="shared" si="7"/>
        <v>0</v>
      </c>
      <c r="H63" s="208">
        <f t="shared" si="7"/>
        <v>0</v>
      </c>
      <c r="I63" s="208">
        <f t="shared" si="7"/>
        <v>0</v>
      </c>
      <c r="J63" s="208">
        <f t="shared" si="7"/>
        <v>0</v>
      </c>
      <c r="K63" s="208">
        <f t="shared" si="7"/>
        <v>0</v>
      </c>
      <c r="L63" s="208">
        <f t="shared" si="7"/>
        <v>0</v>
      </c>
      <c r="M63" s="208">
        <f t="shared" si="7"/>
        <v>0</v>
      </c>
      <c r="N63" s="208">
        <f t="shared" si="7"/>
        <v>0</v>
      </c>
      <c r="O63" s="208">
        <f t="shared" si="7"/>
        <v>0</v>
      </c>
      <c r="P63" s="208">
        <f t="shared" si="7"/>
        <v>99213</v>
      </c>
      <c r="Q63" s="208">
        <f t="shared" si="7"/>
        <v>5215</v>
      </c>
      <c r="R63" s="208">
        <f t="shared" si="1"/>
        <v>93998</v>
      </c>
    </row>
    <row r="64" spans="1:18" x14ac:dyDescent="0.2">
      <c r="A64" s="546"/>
      <c r="B64" s="232" t="s">
        <v>8</v>
      </c>
      <c r="C64" s="41" t="s">
        <v>31</v>
      </c>
      <c r="D64" s="38">
        <v>0</v>
      </c>
      <c r="E64" s="43"/>
      <c r="F64" s="43"/>
      <c r="G64" s="43"/>
      <c r="H64" s="38"/>
      <c r="I64" s="38"/>
      <c r="J64" s="38"/>
      <c r="K64" s="38"/>
      <c r="L64" s="38"/>
      <c r="M64" s="38"/>
      <c r="N64" s="38"/>
      <c r="O64" s="38"/>
      <c r="P64" s="4">
        <f>SUM(D64:O64)</f>
        <v>0</v>
      </c>
      <c r="Q64" s="105">
        <v>0</v>
      </c>
      <c r="R64" s="220">
        <f t="shared" si="1"/>
        <v>0</v>
      </c>
    </row>
    <row r="65" spans="1:18" x14ac:dyDescent="0.2">
      <c r="A65" s="546"/>
      <c r="B65" s="232" t="s">
        <v>8</v>
      </c>
      <c r="C65" s="41" t="s">
        <v>32</v>
      </c>
      <c r="D65" s="38">
        <v>0</v>
      </c>
      <c r="E65" s="43"/>
      <c r="F65" s="43"/>
      <c r="G65" s="43"/>
      <c r="H65" s="38"/>
      <c r="I65" s="38"/>
      <c r="J65" s="38"/>
      <c r="K65" s="38"/>
      <c r="L65" s="38"/>
      <c r="M65" s="38"/>
      <c r="N65" s="38"/>
      <c r="O65" s="38"/>
      <c r="P65" s="4">
        <f>SUM(D65:O65)</f>
        <v>0</v>
      </c>
      <c r="Q65" s="105">
        <v>0</v>
      </c>
      <c r="R65" s="220">
        <f t="shared" si="1"/>
        <v>0</v>
      </c>
    </row>
    <row r="66" spans="1:18" x14ac:dyDescent="0.2">
      <c r="A66" s="546"/>
      <c r="B66" s="232" t="s">
        <v>8</v>
      </c>
      <c r="C66" s="39" t="s">
        <v>13</v>
      </c>
      <c r="D66" s="38">
        <v>0</v>
      </c>
      <c r="E66" s="43"/>
      <c r="F66" s="43"/>
      <c r="G66" s="43"/>
      <c r="H66" s="38"/>
      <c r="I66" s="38"/>
      <c r="J66" s="38"/>
      <c r="K66" s="38"/>
      <c r="L66" s="38"/>
      <c r="M66" s="38"/>
      <c r="N66" s="38"/>
      <c r="O66" s="38"/>
      <c r="P66" s="4">
        <f>SUM(D66:O66)</f>
        <v>0</v>
      </c>
      <c r="Q66" s="105">
        <v>0</v>
      </c>
      <c r="R66" s="220">
        <f t="shared" si="1"/>
        <v>0</v>
      </c>
    </row>
    <row r="67" spans="1:18" x14ac:dyDescent="0.2">
      <c r="A67" s="546"/>
      <c r="B67" s="232" t="s">
        <v>8</v>
      </c>
      <c r="C67" s="39" t="s">
        <v>14</v>
      </c>
      <c r="D67" s="38">
        <v>0</v>
      </c>
      <c r="E67" s="43"/>
      <c r="F67" s="43"/>
      <c r="G67" s="43"/>
      <c r="H67" s="38"/>
      <c r="I67" s="38"/>
      <c r="J67" s="38"/>
      <c r="K67" s="38"/>
      <c r="L67" s="38"/>
      <c r="M67" s="38"/>
      <c r="N67" s="38"/>
      <c r="O67" s="38"/>
      <c r="P67" s="4">
        <f>SUM(D67:O67)</f>
        <v>0</v>
      </c>
      <c r="Q67" s="105">
        <v>0</v>
      </c>
      <c r="R67" s="220">
        <f t="shared" si="1"/>
        <v>0</v>
      </c>
    </row>
    <row r="68" spans="1:18" x14ac:dyDescent="0.2">
      <c r="A68" s="546"/>
      <c r="B68" s="232" t="s">
        <v>8</v>
      </c>
      <c r="C68" s="207" t="s">
        <v>97</v>
      </c>
      <c r="D68" s="208">
        <f>SUM(D64:D67)</f>
        <v>0</v>
      </c>
      <c r="E68" s="208">
        <f t="shared" ref="E68:Q68" si="8">SUM(E64:E67)</f>
        <v>0</v>
      </c>
      <c r="F68" s="208">
        <f t="shared" si="8"/>
        <v>0</v>
      </c>
      <c r="G68" s="208">
        <f t="shared" si="8"/>
        <v>0</v>
      </c>
      <c r="H68" s="208">
        <f t="shared" si="8"/>
        <v>0</v>
      </c>
      <c r="I68" s="208">
        <f t="shared" si="8"/>
        <v>0</v>
      </c>
      <c r="J68" s="208">
        <f t="shared" si="8"/>
        <v>0</v>
      </c>
      <c r="K68" s="208">
        <f t="shared" si="8"/>
        <v>0</v>
      </c>
      <c r="L68" s="208">
        <f t="shared" si="8"/>
        <v>0</v>
      </c>
      <c r="M68" s="208">
        <f t="shared" si="8"/>
        <v>0</v>
      </c>
      <c r="N68" s="208">
        <f t="shared" si="8"/>
        <v>0</v>
      </c>
      <c r="O68" s="208">
        <f t="shared" si="8"/>
        <v>0</v>
      </c>
      <c r="P68" s="208">
        <f t="shared" si="8"/>
        <v>0</v>
      </c>
      <c r="Q68" s="208">
        <f t="shared" si="8"/>
        <v>0</v>
      </c>
      <c r="R68" s="208">
        <f t="shared" si="1"/>
        <v>0</v>
      </c>
    </row>
    <row r="69" spans="1:18" x14ac:dyDescent="0.2">
      <c r="A69" s="546"/>
      <c r="B69" s="232" t="s">
        <v>8</v>
      </c>
      <c r="C69" s="39" t="s">
        <v>15</v>
      </c>
      <c r="D69" s="38">
        <v>0</v>
      </c>
      <c r="E69" s="43"/>
      <c r="F69" s="43"/>
      <c r="G69" s="43"/>
      <c r="H69" s="38"/>
      <c r="I69" s="38"/>
      <c r="J69" s="38"/>
      <c r="K69" s="38"/>
      <c r="L69" s="38"/>
      <c r="M69" s="38"/>
      <c r="N69" s="38"/>
      <c r="O69" s="38"/>
      <c r="P69" s="4">
        <f>SUM(D69:O69)</f>
        <v>0</v>
      </c>
      <c r="Q69" s="105">
        <v>0</v>
      </c>
      <c r="R69" s="220">
        <f t="shared" si="1"/>
        <v>0</v>
      </c>
    </row>
    <row r="70" spans="1:18" x14ac:dyDescent="0.2">
      <c r="A70" s="546"/>
      <c r="B70" s="280" t="s">
        <v>8</v>
      </c>
      <c r="C70" s="281" t="s">
        <v>16</v>
      </c>
      <c r="D70" s="282">
        <v>0</v>
      </c>
      <c r="E70" s="283"/>
      <c r="F70" s="283"/>
      <c r="G70" s="283"/>
      <c r="H70" s="282"/>
      <c r="I70" s="282"/>
      <c r="J70" s="282"/>
      <c r="K70" s="282"/>
      <c r="L70" s="282"/>
      <c r="M70" s="282"/>
      <c r="N70" s="282"/>
      <c r="O70" s="282"/>
      <c r="P70" s="269">
        <f>SUM(D70:O70)</f>
        <v>0</v>
      </c>
      <c r="Q70" s="284">
        <v>0</v>
      </c>
      <c r="R70" s="285">
        <f t="shared" si="1"/>
        <v>0</v>
      </c>
    </row>
    <row r="71" spans="1:18" ht="13.5" thickBot="1" x14ac:dyDescent="0.25">
      <c r="A71" s="547"/>
      <c r="B71" s="232" t="s">
        <v>8</v>
      </c>
      <c r="C71" s="288" t="s">
        <v>98</v>
      </c>
      <c r="D71" s="224">
        <f>SUM(D69:D70)</f>
        <v>0</v>
      </c>
      <c r="E71" s="224">
        <f t="shared" ref="E71:Q71" si="9">SUM(E69:E70)</f>
        <v>0</v>
      </c>
      <c r="F71" s="224">
        <f t="shared" si="9"/>
        <v>0</v>
      </c>
      <c r="G71" s="224">
        <f t="shared" si="9"/>
        <v>0</v>
      </c>
      <c r="H71" s="224">
        <f t="shared" si="9"/>
        <v>0</v>
      </c>
      <c r="I71" s="224">
        <f t="shared" si="9"/>
        <v>0</v>
      </c>
      <c r="J71" s="224">
        <f t="shared" si="9"/>
        <v>0</v>
      </c>
      <c r="K71" s="224">
        <f t="shared" si="9"/>
        <v>0</v>
      </c>
      <c r="L71" s="224">
        <f t="shared" si="9"/>
        <v>0</v>
      </c>
      <c r="M71" s="224">
        <f t="shared" si="9"/>
        <v>0</v>
      </c>
      <c r="N71" s="224">
        <f t="shared" si="9"/>
        <v>0</v>
      </c>
      <c r="O71" s="224">
        <f t="shared" si="9"/>
        <v>0</v>
      </c>
      <c r="P71" s="224">
        <f t="shared" si="9"/>
        <v>0</v>
      </c>
      <c r="Q71" s="224">
        <f t="shared" si="9"/>
        <v>0</v>
      </c>
      <c r="R71" s="224">
        <f t="shared" si="1"/>
        <v>0</v>
      </c>
    </row>
    <row r="72" spans="1:18" ht="12.75" customHeight="1" thickTop="1" thickBot="1" x14ac:dyDescent="0.25">
      <c r="A72" s="538" t="s">
        <v>49</v>
      </c>
      <c r="B72" s="218" t="s">
        <v>1</v>
      </c>
      <c r="C72" s="303" t="s">
        <v>2</v>
      </c>
      <c r="D72" s="303">
        <v>0</v>
      </c>
      <c r="E72" s="304"/>
      <c r="F72" s="304"/>
      <c r="G72" s="304"/>
      <c r="H72" s="305"/>
      <c r="I72" s="305"/>
      <c r="J72" s="305"/>
      <c r="K72" s="305"/>
      <c r="L72" s="305"/>
      <c r="M72" s="305"/>
      <c r="N72" s="305"/>
      <c r="O72" s="305"/>
      <c r="P72" s="306">
        <f>SUM(D72:O72)</f>
        <v>0</v>
      </c>
      <c r="Q72" s="307"/>
      <c r="R72" s="308">
        <f t="shared" si="1"/>
        <v>0</v>
      </c>
    </row>
    <row r="73" spans="1:18" ht="12.75" customHeight="1" thickTop="1" x14ac:dyDescent="0.2">
      <c r="A73" s="539"/>
      <c r="B73" s="213" t="s">
        <v>17</v>
      </c>
      <c r="C73" s="214" t="s">
        <v>7</v>
      </c>
      <c r="D73" s="215">
        <v>629824</v>
      </c>
      <c r="E73" s="216"/>
      <c r="F73" s="216"/>
      <c r="G73" s="216"/>
      <c r="H73" s="215"/>
      <c r="I73" s="215"/>
      <c r="J73" s="215"/>
      <c r="K73" s="215"/>
      <c r="L73" s="215"/>
      <c r="M73" s="215"/>
      <c r="N73" s="215"/>
      <c r="O73" s="215"/>
      <c r="P73" s="259">
        <f>SUM(D73:O73)</f>
        <v>629824</v>
      </c>
      <c r="Q73" s="217">
        <v>560000</v>
      </c>
      <c r="R73" s="219">
        <f t="shared" ref="R73:R116" si="10">P73-Q73</f>
        <v>69824</v>
      </c>
    </row>
    <row r="74" spans="1:18" x14ac:dyDescent="0.2">
      <c r="A74" s="539"/>
      <c r="B74" s="212" t="s">
        <v>17</v>
      </c>
      <c r="C74" s="41" t="s">
        <v>88</v>
      </c>
      <c r="D74" s="38">
        <v>5867600</v>
      </c>
      <c r="E74" s="40"/>
      <c r="F74" s="40"/>
      <c r="G74" s="40"/>
      <c r="H74" s="38"/>
      <c r="I74" s="38"/>
      <c r="J74" s="38"/>
      <c r="K74" s="38"/>
      <c r="L74" s="38"/>
      <c r="M74" s="38"/>
      <c r="N74" s="38"/>
      <c r="O74" s="38"/>
      <c r="P74" s="4">
        <f>SUM(D74:O74)</f>
        <v>5867600</v>
      </c>
      <c r="Q74" s="105">
        <v>719000</v>
      </c>
      <c r="R74" s="220">
        <f t="shared" si="10"/>
        <v>5148600</v>
      </c>
    </row>
    <row r="75" spans="1:18" x14ac:dyDescent="0.2">
      <c r="A75" s="539"/>
      <c r="B75" s="212" t="s">
        <v>17</v>
      </c>
      <c r="C75" s="207" t="s">
        <v>94</v>
      </c>
      <c r="D75" s="208">
        <f>SUM(D73:D74)</f>
        <v>6497424</v>
      </c>
      <c r="E75" s="208">
        <f t="shared" ref="E75:Q75" si="11">SUM(E73:E74)</f>
        <v>0</v>
      </c>
      <c r="F75" s="208">
        <f t="shared" si="11"/>
        <v>0</v>
      </c>
      <c r="G75" s="208">
        <f t="shared" si="11"/>
        <v>0</v>
      </c>
      <c r="H75" s="208">
        <f t="shared" si="11"/>
        <v>0</v>
      </c>
      <c r="I75" s="208">
        <f t="shared" si="11"/>
        <v>0</v>
      </c>
      <c r="J75" s="208">
        <f t="shared" si="11"/>
        <v>0</v>
      </c>
      <c r="K75" s="208">
        <f t="shared" si="11"/>
        <v>0</v>
      </c>
      <c r="L75" s="208">
        <f t="shared" si="11"/>
        <v>0</v>
      </c>
      <c r="M75" s="208">
        <f t="shared" si="11"/>
        <v>0</v>
      </c>
      <c r="N75" s="208">
        <f t="shared" si="11"/>
        <v>0</v>
      </c>
      <c r="O75" s="208">
        <f t="shared" si="11"/>
        <v>0</v>
      </c>
      <c r="P75" s="208">
        <f t="shared" si="11"/>
        <v>6497424</v>
      </c>
      <c r="Q75" s="208">
        <f t="shared" si="11"/>
        <v>1279000</v>
      </c>
      <c r="R75" s="208">
        <f t="shared" si="10"/>
        <v>5218424</v>
      </c>
    </row>
    <row r="76" spans="1:18" x14ac:dyDescent="0.2">
      <c r="A76" s="539"/>
      <c r="B76" s="212" t="s">
        <v>17</v>
      </c>
      <c r="C76" s="211" t="s">
        <v>9</v>
      </c>
      <c r="D76" s="208">
        <v>136116</v>
      </c>
      <c r="E76" s="209"/>
      <c r="F76" s="209"/>
      <c r="G76" s="209"/>
      <c r="H76" s="208"/>
      <c r="I76" s="208"/>
      <c r="J76" s="208"/>
      <c r="K76" s="208"/>
      <c r="L76" s="208"/>
      <c r="M76" s="208"/>
      <c r="N76" s="208"/>
      <c r="O76" s="208"/>
      <c r="P76" s="208">
        <f t="shared" ref="P76:P86" si="12">SUM(D76:O76)</f>
        <v>136116</v>
      </c>
      <c r="Q76" s="210">
        <v>96600</v>
      </c>
      <c r="R76" s="221">
        <f t="shared" si="10"/>
        <v>39516</v>
      </c>
    </row>
    <row r="77" spans="1:18" x14ac:dyDescent="0.2">
      <c r="A77" s="539"/>
      <c r="B77" s="212" t="s">
        <v>17</v>
      </c>
      <c r="C77" s="41" t="s">
        <v>22</v>
      </c>
      <c r="D77" s="38">
        <v>230000</v>
      </c>
      <c r="E77" s="40"/>
      <c r="F77" s="40"/>
      <c r="G77" s="40"/>
      <c r="H77" s="38"/>
      <c r="I77" s="38"/>
      <c r="J77" s="38"/>
      <c r="K77" s="38"/>
      <c r="L77" s="38"/>
      <c r="M77" s="38"/>
      <c r="N77" s="38"/>
      <c r="O77" s="38"/>
      <c r="P77" s="4">
        <f t="shared" si="12"/>
        <v>230000</v>
      </c>
      <c r="Q77" s="105">
        <v>0</v>
      </c>
      <c r="R77" s="220">
        <f t="shared" si="10"/>
        <v>230000</v>
      </c>
    </row>
    <row r="78" spans="1:18" x14ac:dyDescent="0.2">
      <c r="A78" s="539"/>
      <c r="B78" s="212" t="s">
        <v>17</v>
      </c>
      <c r="C78" s="41" t="s">
        <v>33</v>
      </c>
      <c r="D78" s="38"/>
      <c r="E78" s="40"/>
      <c r="F78" s="40"/>
      <c r="G78" s="40"/>
      <c r="H78" s="38"/>
      <c r="I78" s="38"/>
      <c r="J78" s="38"/>
      <c r="K78" s="38"/>
      <c r="L78" s="38"/>
      <c r="M78" s="38"/>
      <c r="N78" s="38"/>
      <c r="O78" s="38"/>
      <c r="P78" s="4">
        <f t="shared" si="12"/>
        <v>0</v>
      </c>
      <c r="Q78" s="105">
        <v>0</v>
      </c>
      <c r="R78" s="220">
        <f t="shared" si="10"/>
        <v>0</v>
      </c>
    </row>
    <row r="79" spans="1:18" x14ac:dyDescent="0.2">
      <c r="A79" s="539"/>
      <c r="B79" s="212" t="s">
        <v>17</v>
      </c>
      <c r="C79" s="41" t="s">
        <v>34</v>
      </c>
      <c r="D79" s="38">
        <v>230000</v>
      </c>
      <c r="E79" s="40">
        <v>-24420</v>
      </c>
      <c r="F79" s="40"/>
      <c r="G79" s="40"/>
      <c r="H79" s="38"/>
      <c r="I79" s="38"/>
      <c r="J79" s="38"/>
      <c r="K79" s="38"/>
      <c r="L79" s="38"/>
      <c r="M79" s="38"/>
      <c r="N79" s="38"/>
      <c r="O79" s="38"/>
      <c r="P79" s="4">
        <f t="shared" si="12"/>
        <v>205580</v>
      </c>
      <c r="Q79" s="105">
        <v>0</v>
      </c>
      <c r="R79" s="220">
        <f t="shared" si="10"/>
        <v>205580</v>
      </c>
    </row>
    <row r="80" spans="1:18" x14ac:dyDescent="0.2">
      <c r="A80" s="539"/>
      <c r="B80" s="212" t="s">
        <v>17</v>
      </c>
      <c r="C80" s="41" t="s">
        <v>198</v>
      </c>
      <c r="D80" s="38">
        <v>0</v>
      </c>
      <c r="E80" s="40"/>
      <c r="F80" s="40"/>
      <c r="G80" s="40"/>
      <c r="H80" s="38"/>
      <c r="I80" s="38"/>
      <c r="J80" s="38"/>
      <c r="K80" s="38"/>
      <c r="L80" s="38"/>
      <c r="M80" s="38"/>
      <c r="N80" s="38"/>
      <c r="O80" s="38"/>
      <c r="P80" s="4">
        <f t="shared" si="12"/>
        <v>0</v>
      </c>
      <c r="Q80" s="105">
        <v>0</v>
      </c>
      <c r="R80" s="220">
        <f t="shared" si="10"/>
        <v>0</v>
      </c>
    </row>
    <row r="81" spans="1:18" x14ac:dyDescent="0.2">
      <c r="A81" s="539"/>
      <c r="B81" s="212" t="s">
        <v>17</v>
      </c>
      <c r="C81" s="41" t="s">
        <v>10</v>
      </c>
      <c r="D81" s="38">
        <v>11312795</v>
      </c>
      <c r="E81" s="40"/>
      <c r="F81" s="40"/>
      <c r="G81" s="40"/>
      <c r="H81" s="38"/>
      <c r="I81" s="38"/>
      <c r="J81" s="38"/>
      <c r="K81" s="38"/>
      <c r="L81" s="38"/>
      <c r="M81" s="38"/>
      <c r="N81" s="38"/>
      <c r="O81" s="38"/>
      <c r="P81" s="4">
        <f t="shared" si="12"/>
        <v>11312795</v>
      </c>
      <c r="Q81" s="105">
        <v>0</v>
      </c>
      <c r="R81" s="220">
        <f t="shared" si="10"/>
        <v>11312795</v>
      </c>
    </row>
    <row r="82" spans="1:18" x14ac:dyDescent="0.2">
      <c r="A82" s="539"/>
      <c r="B82" s="212" t="s">
        <v>17</v>
      </c>
      <c r="C82" s="41" t="s">
        <v>2</v>
      </c>
      <c r="D82" s="38">
        <v>7154739</v>
      </c>
      <c r="E82" s="40"/>
      <c r="F82" s="40"/>
      <c r="G82" s="40"/>
      <c r="H82" s="38"/>
      <c r="I82" s="38"/>
      <c r="J82" s="38"/>
      <c r="K82" s="38"/>
      <c r="L82" s="38"/>
      <c r="M82" s="38"/>
      <c r="N82" s="38"/>
      <c r="O82" s="38"/>
      <c r="P82" s="4">
        <f t="shared" si="12"/>
        <v>7154739</v>
      </c>
      <c r="Q82" s="105">
        <v>378000</v>
      </c>
      <c r="R82" s="220">
        <f t="shared" si="10"/>
        <v>6776739</v>
      </c>
    </row>
    <row r="83" spans="1:18" x14ac:dyDescent="0.2">
      <c r="A83" s="539"/>
      <c r="B83" s="212" t="s">
        <v>17</v>
      </c>
      <c r="C83" s="41" t="s">
        <v>35</v>
      </c>
      <c r="D83" s="38">
        <v>292100</v>
      </c>
      <c r="E83" s="40"/>
      <c r="F83" s="40"/>
      <c r="G83" s="40"/>
      <c r="H83" s="38"/>
      <c r="I83" s="38"/>
      <c r="J83" s="38"/>
      <c r="K83" s="38"/>
      <c r="L83" s="38"/>
      <c r="M83" s="38"/>
      <c r="N83" s="38"/>
      <c r="O83" s="38"/>
      <c r="P83" s="4">
        <f t="shared" si="12"/>
        <v>292100</v>
      </c>
      <c r="Q83" s="105">
        <v>0</v>
      </c>
      <c r="R83" s="220">
        <f t="shared" si="10"/>
        <v>292100</v>
      </c>
    </row>
    <row r="84" spans="1:18" x14ac:dyDescent="0.2">
      <c r="A84" s="539"/>
      <c r="B84" s="212" t="s">
        <v>207</v>
      </c>
      <c r="C84" s="41" t="s">
        <v>117</v>
      </c>
      <c r="D84" s="38">
        <v>0</v>
      </c>
      <c r="E84" s="40">
        <v>24420</v>
      </c>
      <c r="F84" s="40"/>
      <c r="G84" s="40"/>
      <c r="H84" s="38"/>
      <c r="I84" s="38"/>
      <c r="J84" s="38"/>
      <c r="K84" s="38"/>
      <c r="L84" s="38"/>
      <c r="M84" s="38"/>
      <c r="N84" s="38"/>
      <c r="O84" s="38"/>
      <c r="P84" s="4">
        <f t="shared" si="12"/>
        <v>24420</v>
      </c>
      <c r="Q84" s="105">
        <v>24420</v>
      </c>
      <c r="R84" s="220">
        <f t="shared" si="10"/>
        <v>0</v>
      </c>
    </row>
    <row r="85" spans="1:18" x14ac:dyDescent="0.2">
      <c r="A85" s="539"/>
      <c r="B85" s="212" t="s">
        <v>17</v>
      </c>
      <c r="C85" s="41" t="s">
        <v>11</v>
      </c>
      <c r="D85" s="38">
        <v>5159331</v>
      </c>
      <c r="E85" s="40"/>
      <c r="F85" s="40"/>
      <c r="G85" s="40"/>
      <c r="H85" s="38"/>
      <c r="I85" s="38"/>
      <c r="J85" s="38"/>
      <c r="K85" s="38"/>
      <c r="L85" s="38"/>
      <c r="M85" s="38"/>
      <c r="N85" s="38"/>
      <c r="O85" s="38"/>
      <c r="P85" s="4">
        <f t="shared" si="12"/>
        <v>5159331</v>
      </c>
      <c r="Q85" s="105">
        <v>108653</v>
      </c>
      <c r="R85" s="220">
        <f t="shared" si="10"/>
        <v>5050678</v>
      </c>
    </row>
    <row r="86" spans="1:18" x14ac:dyDescent="0.2">
      <c r="A86" s="539"/>
      <c r="B86" s="212" t="s">
        <v>17</v>
      </c>
      <c r="C86" s="41" t="s">
        <v>12</v>
      </c>
      <c r="D86" s="38">
        <v>181102</v>
      </c>
      <c r="E86" s="40"/>
      <c r="F86" s="40"/>
      <c r="G86" s="40"/>
      <c r="H86" s="38"/>
      <c r="I86" s="38"/>
      <c r="J86" s="38"/>
      <c r="K86" s="38"/>
      <c r="L86" s="38"/>
      <c r="M86" s="38"/>
      <c r="N86" s="38"/>
      <c r="O86" s="38"/>
      <c r="P86" s="4">
        <f t="shared" si="12"/>
        <v>181102</v>
      </c>
      <c r="Q86" s="105">
        <v>700</v>
      </c>
      <c r="R86" s="220">
        <f t="shared" si="10"/>
        <v>180402</v>
      </c>
    </row>
    <row r="87" spans="1:18" s="166" customFormat="1" x14ac:dyDescent="0.2">
      <c r="A87" s="539"/>
      <c r="B87" s="212" t="s">
        <v>17</v>
      </c>
      <c r="C87" s="207" t="s">
        <v>95</v>
      </c>
      <c r="D87" s="208">
        <f>SUM(D77:D86)</f>
        <v>24560067</v>
      </c>
      <c r="E87" s="208">
        <f t="shared" ref="E87:Q87" si="13">SUM(E77:E86)</f>
        <v>0</v>
      </c>
      <c r="F87" s="208">
        <f t="shared" si="13"/>
        <v>0</v>
      </c>
      <c r="G87" s="208">
        <f t="shared" si="13"/>
        <v>0</v>
      </c>
      <c r="H87" s="208">
        <f t="shared" si="13"/>
        <v>0</v>
      </c>
      <c r="I87" s="208">
        <f t="shared" si="13"/>
        <v>0</v>
      </c>
      <c r="J87" s="208">
        <f t="shared" si="13"/>
        <v>0</v>
      </c>
      <c r="K87" s="208">
        <f t="shared" si="13"/>
        <v>0</v>
      </c>
      <c r="L87" s="208">
        <f t="shared" si="13"/>
        <v>0</v>
      </c>
      <c r="M87" s="208">
        <f t="shared" si="13"/>
        <v>0</v>
      </c>
      <c r="N87" s="208">
        <f t="shared" si="13"/>
        <v>0</v>
      </c>
      <c r="O87" s="208">
        <f t="shared" si="13"/>
        <v>0</v>
      </c>
      <c r="P87" s="208">
        <f t="shared" si="13"/>
        <v>24560067</v>
      </c>
      <c r="Q87" s="208">
        <f t="shared" si="13"/>
        <v>511773</v>
      </c>
      <c r="R87" s="208">
        <f t="shared" si="10"/>
        <v>24048294</v>
      </c>
    </row>
    <row r="88" spans="1:18" x14ac:dyDescent="0.2">
      <c r="A88" s="539"/>
      <c r="B88" s="212" t="s">
        <v>17</v>
      </c>
      <c r="C88" s="207" t="s">
        <v>36</v>
      </c>
      <c r="D88" s="208">
        <v>0</v>
      </c>
      <c r="E88" s="209"/>
      <c r="F88" s="209"/>
      <c r="G88" s="209"/>
      <c r="H88" s="208"/>
      <c r="I88" s="208"/>
      <c r="J88" s="208"/>
      <c r="K88" s="208"/>
      <c r="L88" s="208"/>
      <c r="M88" s="208"/>
      <c r="N88" s="208"/>
      <c r="O88" s="208"/>
      <c r="P88" s="208">
        <f>SUM(D88:O88)</f>
        <v>0</v>
      </c>
      <c r="Q88" s="210">
        <v>0</v>
      </c>
      <c r="R88" s="221">
        <f t="shared" si="10"/>
        <v>0</v>
      </c>
    </row>
    <row r="89" spans="1:18" x14ac:dyDescent="0.2">
      <c r="A89" s="539"/>
      <c r="B89" s="212" t="s">
        <v>17</v>
      </c>
      <c r="C89" s="41" t="s">
        <v>31</v>
      </c>
      <c r="D89" s="38"/>
      <c r="E89" s="40"/>
      <c r="F89" s="40"/>
      <c r="G89" s="40"/>
      <c r="H89" s="38"/>
      <c r="I89" s="38"/>
      <c r="J89" s="38"/>
      <c r="K89" s="38"/>
      <c r="L89" s="38"/>
      <c r="M89" s="38"/>
      <c r="N89" s="38"/>
      <c r="O89" s="38"/>
      <c r="P89" s="4">
        <f>SUM(D89:O89)</f>
        <v>0</v>
      </c>
      <c r="Q89" s="105">
        <v>0</v>
      </c>
      <c r="R89" s="220">
        <f t="shared" si="10"/>
        <v>0</v>
      </c>
    </row>
    <row r="90" spans="1:18" x14ac:dyDescent="0.2">
      <c r="A90" s="539"/>
      <c r="B90" s="212" t="s">
        <v>17</v>
      </c>
      <c r="C90" s="41" t="s">
        <v>32</v>
      </c>
      <c r="D90" s="38">
        <v>0</v>
      </c>
      <c r="E90" s="40"/>
      <c r="F90" s="40"/>
      <c r="G90" s="40"/>
      <c r="H90" s="38"/>
      <c r="I90" s="38"/>
      <c r="J90" s="38"/>
      <c r="K90" s="38"/>
      <c r="L90" s="38"/>
      <c r="M90" s="38"/>
      <c r="N90" s="38"/>
      <c r="O90" s="38"/>
      <c r="P90" s="4">
        <f>SUM(D90:O90)</f>
        <v>0</v>
      </c>
      <c r="Q90" s="105">
        <v>0</v>
      </c>
      <c r="R90" s="220">
        <f t="shared" si="10"/>
        <v>0</v>
      </c>
    </row>
    <row r="91" spans="1:18" x14ac:dyDescent="0.2">
      <c r="A91" s="539"/>
      <c r="B91" s="212" t="s">
        <v>17</v>
      </c>
      <c r="C91" s="41" t="s">
        <v>13</v>
      </c>
      <c r="D91" s="38">
        <v>21680</v>
      </c>
      <c r="E91" s="40"/>
      <c r="F91" s="40"/>
      <c r="G91" s="40"/>
      <c r="H91" s="38"/>
      <c r="I91" s="38"/>
      <c r="J91" s="38"/>
      <c r="K91" s="38"/>
      <c r="L91" s="38"/>
      <c r="M91" s="38"/>
      <c r="N91" s="38"/>
      <c r="O91" s="38"/>
      <c r="P91" s="4">
        <f>SUM(D91:O91)</f>
        <v>21680</v>
      </c>
      <c r="Q91" s="105">
        <v>0</v>
      </c>
      <c r="R91" s="220">
        <f t="shared" si="10"/>
        <v>21680</v>
      </c>
    </row>
    <row r="92" spans="1:18" x14ac:dyDescent="0.2">
      <c r="A92" s="539"/>
      <c r="B92" s="212" t="s">
        <v>17</v>
      </c>
      <c r="C92" s="41" t="s">
        <v>14</v>
      </c>
      <c r="D92" s="38">
        <v>5854</v>
      </c>
      <c r="E92" s="40"/>
      <c r="F92" s="40"/>
      <c r="G92" s="40"/>
      <c r="H92" s="38"/>
      <c r="I92" s="38"/>
      <c r="J92" s="38"/>
      <c r="K92" s="38"/>
      <c r="L92" s="38"/>
      <c r="M92" s="38"/>
      <c r="N92" s="38"/>
      <c r="O92" s="38"/>
      <c r="P92" s="4">
        <f>SUM(D92:O92)</f>
        <v>5854</v>
      </c>
      <c r="Q92" s="105">
        <v>0</v>
      </c>
      <c r="R92" s="220">
        <f t="shared" si="10"/>
        <v>5854</v>
      </c>
    </row>
    <row r="93" spans="1:18" x14ac:dyDescent="0.2">
      <c r="A93" s="539"/>
      <c r="B93" s="212" t="s">
        <v>17</v>
      </c>
      <c r="C93" s="207" t="s">
        <v>97</v>
      </c>
      <c r="D93" s="208">
        <f>SUM(D88:D92)</f>
        <v>27534</v>
      </c>
      <c r="E93" s="208">
        <f t="shared" ref="E93:Q93" si="14">SUM(E88:E92)</f>
        <v>0</v>
      </c>
      <c r="F93" s="208">
        <f t="shared" si="14"/>
        <v>0</v>
      </c>
      <c r="G93" s="208">
        <f t="shared" si="14"/>
        <v>0</v>
      </c>
      <c r="H93" s="208">
        <f t="shared" si="14"/>
        <v>0</v>
      </c>
      <c r="I93" s="208">
        <f t="shared" si="14"/>
        <v>0</v>
      </c>
      <c r="J93" s="208">
        <f t="shared" si="14"/>
        <v>0</v>
      </c>
      <c r="K93" s="208">
        <f t="shared" si="14"/>
        <v>0</v>
      </c>
      <c r="L93" s="208">
        <f t="shared" si="14"/>
        <v>0</v>
      </c>
      <c r="M93" s="208">
        <f t="shared" si="14"/>
        <v>0</v>
      </c>
      <c r="N93" s="208">
        <f t="shared" si="14"/>
        <v>0</v>
      </c>
      <c r="O93" s="208">
        <f t="shared" si="14"/>
        <v>0</v>
      </c>
      <c r="P93" s="208">
        <f t="shared" si="14"/>
        <v>27534</v>
      </c>
      <c r="Q93" s="208">
        <f t="shared" si="14"/>
        <v>0</v>
      </c>
      <c r="R93" s="208">
        <f t="shared" si="10"/>
        <v>27534</v>
      </c>
    </row>
    <row r="94" spans="1:18" x14ac:dyDescent="0.2">
      <c r="A94" s="539"/>
      <c r="B94" s="212" t="s">
        <v>17</v>
      </c>
      <c r="C94" s="41" t="s">
        <v>15</v>
      </c>
      <c r="D94" s="38">
        <v>1593884</v>
      </c>
      <c r="E94" s="40"/>
      <c r="F94" s="40"/>
      <c r="G94" s="40"/>
      <c r="H94" s="38"/>
      <c r="I94" s="38"/>
      <c r="J94" s="38"/>
      <c r="K94" s="38"/>
      <c r="L94" s="38"/>
      <c r="M94" s="38"/>
      <c r="N94" s="38"/>
      <c r="O94" s="38"/>
      <c r="P94" s="4">
        <f>SUM(D94:O94)</f>
        <v>1593884</v>
      </c>
      <c r="Q94" s="105">
        <v>0</v>
      </c>
      <c r="R94" s="220">
        <f t="shared" si="10"/>
        <v>1593884</v>
      </c>
    </row>
    <row r="95" spans="1:18" x14ac:dyDescent="0.2">
      <c r="A95" s="539"/>
      <c r="B95" s="212" t="s">
        <v>17</v>
      </c>
      <c r="C95" s="41" t="s">
        <v>16</v>
      </c>
      <c r="D95" s="38">
        <v>430349</v>
      </c>
      <c r="E95" s="40"/>
      <c r="F95" s="40"/>
      <c r="G95" s="40"/>
      <c r="H95" s="38"/>
      <c r="I95" s="38"/>
      <c r="J95" s="38"/>
      <c r="K95" s="38"/>
      <c r="L95" s="38"/>
      <c r="M95" s="38"/>
      <c r="N95" s="38"/>
      <c r="O95" s="38"/>
      <c r="P95" s="4">
        <f>SUM(D95:O95)</f>
        <v>430349</v>
      </c>
      <c r="Q95" s="105">
        <v>0</v>
      </c>
      <c r="R95" s="220">
        <f t="shared" si="10"/>
        <v>430349</v>
      </c>
    </row>
    <row r="96" spans="1:18" ht="13.5" thickBot="1" x14ac:dyDescent="0.25">
      <c r="A96" s="554"/>
      <c r="B96" s="222" t="s">
        <v>17</v>
      </c>
      <c r="C96" s="223" t="s">
        <v>98</v>
      </c>
      <c r="D96" s="224">
        <f>SUM(D94:D95)</f>
        <v>2024233</v>
      </c>
      <c r="E96" s="224">
        <f t="shared" ref="E96:Q96" si="15">SUM(E94:E95)</f>
        <v>0</v>
      </c>
      <c r="F96" s="224">
        <f t="shared" si="15"/>
        <v>0</v>
      </c>
      <c r="G96" s="224">
        <f t="shared" si="15"/>
        <v>0</v>
      </c>
      <c r="H96" s="224">
        <f t="shared" si="15"/>
        <v>0</v>
      </c>
      <c r="I96" s="224">
        <f t="shared" si="15"/>
        <v>0</v>
      </c>
      <c r="J96" s="224">
        <f t="shared" si="15"/>
        <v>0</v>
      </c>
      <c r="K96" s="224">
        <f t="shared" si="15"/>
        <v>0</v>
      </c>
      <c r="L96" s="224">
        <f t="shared" si="15"/>
        <v>0</v>
      </c>
      <c r="M96" s="224">
        <f t="shared" si="15"/>
        <v>0</v>
      </c>
      <c r="N96" s="224">
        <f t="shared" si="15"/>
        <v>0</v>
      </c>
      <c r="O96" s="224">
        <f t="shared" si="15"/>
        <v>0</v>
      </c>
      <c r="P96" s="224">
        <f t="shared" si="15"/>
        <v>2024233</v>
      </c>
      <c r="Q96" s="224">
        <f t="shared" si="15"/>
        <v>0</v>
      </c>
      <c r="R96" s="224">
        <f t="shared" si="10"/>
        <v>2024233</v>
      </c>
    </row>
    <row r="97" spans="1:19" ht="13.5" thickTop="1" x14ac:dyDescent="0.2">
      <c r="A97" s="555" t="s">
        <v>127</v>
      </c>
      <c r="B97" s="239" t="s">
        <v>128</v>
      </c>
      <c r="C97" s="240" t="s">
        <v>7</v>
      </c>
      <c r="D97" s="241">
        <v>2109656</v>
      </c>
      <c r="E97" s="242"/>
      <c r="F97" s="242"/>
      <c r="G97" s="242"/>
      <c r="H97" s="243"/>
      <c r="I97" s="243"/>
      <c r="J97" s="243"/>
      <c r="K97" s="243"/>
      <c r="L97" s="243"/>
      <c r="M97" s="243"/>
      <c r="N97" s="243"/>
      <c r="O97" s="243"/>
      <c r="P97" s="208">
        <f t="shared" ref="P97:P107" si="16">SUM(D97:O97)</f>
        <v>2109656</v>
      </c>
      <c r="Q97" s="244">
        <v>2109656</v>
      </c>
      <c r="R97" s="245">
        <f t="shared" si="10"/>
        <v>0</v>
      </c>
    </row>
    <row r="98" spans="1:19" x14ac:dyDescent="0.2">
      <c r="A98" s="556"/>
      <c r="B98" s="234" t="s">
        <v>128</v>
      </c>
      <c r="C98" s="235" t="s">
        <v>9</v>
      </c>
      <c r="D98" s="236">
        <v>424737</v>
      </c>
      <c r="E98" s="237"/>
      <c r="F98" s="237"/>
      <c r="G98" s="237"/>
      <c r="H98" s="208"/>
      <c r="I98" s="208"/>
      <c r="J98" s="208"/>
      <c r="K98" s="208"/>
      <c r="L98" s="208"/>
      <c r="M98" s="208"/>
      <c r="N98" s="208"/>
      <c r="O98" s="208"/>
      <c r="P98" s="208">
        <f t="shared" si="16"/>
        <v>424737</v>
      </c>
      <c r="Q98" s="210">
        <v>369188</v>
      </c>
      <c r="R98" s="221">
        <f t="shared" si="10"/>
        <v>55549</v>
      </c>
    </row>
    <row r="99" spans="1:19" x14ac:dyDescent="0.2">
      <c r="A99" s="556"/>
      <c r="B99" s="234" t="s">
        <v>128</v>
      </c>
      <c r="C99" s="131" t="s">
        <v>22</v>
      </c>
      <c r="D99" s="42">
        <v>0</v>
      </c>
      <c r="E99" s="43"/>
      <c r="F99" s="43"/>
      <c r="G99" s="43"/>
      <c r="H99" s="38"/>
      <c r="I99" s="38"/>
      <c r="J99" s="38"/>
      <c r="K99" s="38"/>
      <c r="L99" s="38"/>
      <c r="M99" s="38"/>
      <c r="N99" s="38"/>
      <c r="O99" s="38"/>
      <c r="P99" s="4">
        <f t="shared" si="16"/>
        <v>0</v>
      </c>
      <c r="Q99" s="105">
        <v>0</v>
      </c>
      <c r="R99" s="220">
        <f t="shared" si="10"/>
        <v>0</v>
      </c>
      <c r="S99" s="166"/>
    </row>
    <row r="100" spans="1:19" x14ac:dyDescent="0.2">
      <c r="A100" s="556"/>
      <c r="B100" s="234" t="s">
        <v>128</v>
      </c>
      <c r="C100" s="131" t="s">
        <v>33</v>
      </c>
      <c r="D100" s="42">
        <v>0</v>
      </c>
      <c r="E100" s="43"/>
      <c r="F100" s="43"/>
      <c r="G100" s="43"/>
      <c r="H100" s="38"/>
      <c r="I100" s="38"/>
      <c r="J100" s="38"/>
      <c r="K100" s="38"/>
      <c r="L100" s="38"/>
      <c r="M100" s="38"/>
      <c r="N100" s="38"/>
      <c r="O100" s="38"/>
      <c r="P100" s="4">
        <f t="shared" si="16"/>
        <v>0</v>
      </c>
      <c r="Q100" s="105">
        <v>0</v>
      </c>
      <c r="R100" s="220">
        <f t="shared" si="10"/>
        <v>0</v>
      </c>
      <c r="S100" s="166"/>
    </row>
    <row r="101" spans="1:19" x14ac:dyDescent="0.2">
      <c r="A101" s="556"/>
      <c r="B101" s="234" t="s">
        <v>128</v>
      </c>
      <c r="C101" s="131" t="s">
        <v>34</v>
      </c>
      <c r="D101" s="42">
        <v>2744000</v>
      </c>
      <c r="E101" s="43"/>
      <c r="F101" s="43"/>
      <c r="G101" s="43"/>
      <c r="H101" s="38"/>
      <c r="I101" s="38"/>
      <c r="J101" s="38"/>
      <c r="K101" s="38"/>
      <c r="L101" s="38"/>
      <c r="M101" s="38"/>
      <c r="N101" s="38"/>
      <c r="O101" s="38"/>
      <c r="P101" s="4">
        <f t="shared" si="16"/>
        <v>2744000</v>
      </c>
      <c r="Q101" s="105">
        <v>2744000</v>
      </c>
      <c r="R101" s="220">
        <f t="shared" si="10"/>
        <v>0</v>
      </c>
      <c r="S101" s="166"/>
    </row>
    <row r="102" spans="1:19" x14ac:dyDescent="0.2">
      <c r="A102" s="556"/>
      <c r="B102" s="234" t="s">
        <v>128</v>
      </c>
      <c r="C102" s="131" t="s">
        <v>10</v>
      </c>
      <c r="D102" s="42">
        <v>882591</v>
      </c>
      <c r="E102" s="43">
        <v>1290000</v>
      </c>
      <c r="F102" s="43"/>
      <c r="G102" s="43"/>
      <c r="H102" s="38"/>
      <c r="I102" s="38"/>
      <c r="J102" s="38"/>
      <c r="K102" s="38"/>
      <c r="L102" s="38"/>
      <c r="M102" s="38"/>
      <c r="N102" s="38"/>
      <c r="O102" s="38"/>
      <c r="P102" s="4">
        <f t="shared" si="16"/>
        <v>2172591</v>
      </c>
      <c r="Q102" s="105">
        <v>1077000</v>
      </c>
      <c r="R102" s="220">
        <f t="shared" si="10"/>
        <v>1095591</v>
      </c>
      <c r="S102" s="166"/>
    </row>
    <row r="103" spans="1:19" x14ac:dyDescent="0.2">
      <c r="A103" s="556"/>
      <c r="B103" s="234" t="s">
        <v>128</v>
      </c>
      <c r="C103" s="131" t="s">
        <v>2</v>
      </c>
      <c r="D103" s="42">
        <v>824859</v>
      </c>
      <c r="E103" s="43">
        <f>879206-984380</f>
        <v>-105174</v>
      </c>
      <c r="F103" s="43"/>
      <c r="G103" s="43"/>
      <c r="H103" s="38"/>
      <c r="I103" s="38"/>
      <c r="J103" s="38"/>
      <c r="K103" s="38"/>
      <c r="L103" s="38"/>
      <c r="M103" s="38"/>
      <c r="N103" s="38"/>
      <c r="O103" s="38"/>
      <c r="P103" s="4">
        <f t="shared" si="16"/>
        <v>719685</v>
      </c>
      <c r="Q103" s="105">
        <v>719685</v>
      </c>
      <c r="R103" s="220">
        <f t="shared" si="10"/>
        <v>0</v>
      </c>
      <c r="S103" s="166"/>
    </row>
    <row r="104" spans="1:19" x14ac:dyDescent="0.2">
      <c r="A104" s="556"/>
      <c r="B104" s="234" t="s">
        <v>128</v>
      </c>
      <c r="C104" s="131" t="s">
        <v>35</v>
      </c>
      <c r="D104" s="42">
        <v>2460111</v>
      </c>
      <c r="E104" s="43">
        <v>-2460111</v>
      </c>
      <c r="F104" s="43"/>
      <c r="G104" s="43"/>
      <c r="H104" s="38"/>
      <c r="I104" s="38"/>
      <c r="J104" s="38"/>
      <c r="K104" s="38"/>
      <c r="L104" s="38"/>
      <c r="M104" s="38"/>
      <c r="N104" s="38"/>
      <c r="O104" s="38"/>
      <c r="P104" s="4">
        <f t="shared" si="16"/>
        <v>0</v>
      </c>
      <c r="Q104" s="105">
        <v>0</v>
      </c>
      <c r="R104" s="220">
        <f t="shared" si="10"/>
        <v>0</v>
      </c>
      <c r="S104" s="166"/>
    </row>
    <row r="105" spans="1:19" x14ac:dyDescent="0.2">
      <c r="A105" s="556"/>
      <c r="B105" s="234" t="s">
        <v>128</v>
      </c>
      <c r="C105" s="131" t="s">
        <v>117</v>
      </c>
      <c r="D105" s="42">
        <v>354567</v>
      </c>
      <c r="E105" s="43"/>
      <c r="F105" s="43"/>
      <c r="G105" s="43"/>
      <c r="H105" s="38"/>
      <c r="I105" s="38"/>
      <c r="J105" s="38"/>
      <c r="K105" s="38"/>
      <c r="L105" s="38"/>
      <c r="M105" s="38"/>
      <c r="N105" s="38"/>
      <c r="O105" s="38"/>
      <c r="P105" s="4">
        <f t="shared" si="16"/>
        <v>354567</v>
      </c>
      <c r="Q105" s="105">
        <v>86614</v>
      </c>
      <c r="R105" s="220">
        <f t="shared" si="10"/>
        <v>267953</v>
      </c>
      <c r="S105" s="166"/>
    </row>
    <row r="106" spans="1:19" x14ac:dyDescent="0.2">
      <c r="A106" s="556"/>
      <c r="B106" s="234" t="s">
        <v>128</v>
      </c>
      <c r="C106" s="131" t="s">
        <v>11</v>
      </c>
      <c r="D106" s="42">
        <v>1240384</v>
      </c>
      <c r="E106" s="43">
        <f>-426844-305620</f>
        <v>-732464</v>
      </c>
      <c r="F106" s="43"/>
      <c r="G106" s="43"/>
      <c r="H106" s="38"/>
      <c r="I106" s="38"/>
      <c r="J106" s="38"/>
      <c r="K106" s="38"/>
      <c r="L106" s="38"/>
      <c r="M106" s="38"/>
      <c r="N106" s="38"/>
      <c r="O106" s="38"/>
      <c r="P106" s="4">
        <f t="shared" si="16"/>
        <v>507920</v>
      </c>
      <c r="Q106" s="105">
        <v>155601</v>
      </c>
      <c r="R106" s="247">
        <f t="shared" si="10"/>
        <v>352319</v>
      </c>
      <c r="S106" s="166"/>
    </row>
    <row r="107" spans="1:19" x14ac:dyDescent="0.2">
      <c r="A107" s="556"/>
      <c r="B107" s="234" t="s">
        <v>128</v>
      </c>
      <c r="C107" s="131" t="s">
        <v>12</v>
      </c>
      <c r="D107" s="42">
        <v>100000</v>
      </c>
      <c r="E107" s="43"/>
      <c r="F107" s="43"/>
      <c r="G107" s="43"/>
      <c r="H107" s="38"/>
      <c r="I107" s="38"/>
      <c r="J107" s="38"/>
      <c r="K107" s="38"/>
      <c r="L107" s="38"/>
      <c r="M107" s="38"/>
      <c r="N107" s="38"/>
      <c r="O107" s="38"/>
      <c r="P107" s="4">
        <f t="shared" si="16"/>
        <v>100000</v>
      </c>
      <c r="Q107" s="105">
        <v>100000</v>
      </c>
      <c r="R107" s="220">
        <f t="shared" si="10"/>
        <v>0</v>
      </c>
      <c r="S107" s="166"/>
    </row>
    <row r="108" spans="1:19" x14ac:dyDescent="0.2">
      <c r="A108" s="556"/>
      <c r="B108" s="234" t="s">
        <v>128</v>
      </c>
      <c r="C108" s="235" t="s">
        <v>95</v>
      </c>
      <c r="D108" s="236">
        <f>SUM(D99:D107)</f>
        <v>8606512</v>
      </c>
      <c r="E108" s="236">
        <f t="shared" ref="E108:R108" si="17">SUM(E99:E107)</f>
        <v>-2007749</v>
      </c>
      <c r="F108" s="236">
        <f t="shared" si="17"/>
        <v>0</v>
      </c>
      <c r="G108" s="236">
        <f t="shared" si="17"/>
        <v>0</v>
      </c>
      <c r="H108" s="236">
        <f t="shared" si="17"/>
        <v>0</v>
      </c>
      <c r="I108" s="236">
        <f t="shared" si="17"/>
        <v>0</v>
      </c>
      <c r="J108" s="236">
        <f t="shared" si="17"/>
        <v>0</v>
      </c>
      <c r="K108" s="236">
        <f t="shared" si="17"/>
        <v>0</v>
      </c>
      <c r="L108" s="236">
        <f t="shared" si="17"/>
        <v>0</v>
      </c>
      <c r="M108" s="236">
        <f t="shared" si="17"/>
        <v>0</v>
      </c>
      <c r="N108" s="236">
        <f t="shared" si="17"/>
        <v>0</v>
      </c>
      <c r="O108" s="236">
        <f t="shared" si="17"/>
        <v>0</v>
      </c>
      <c r="P108" s="236">
        <f t="shared" si="17"/>
        <v>6598763</v>
      </c>
      <c r="Q108" s="236">
        <f t="shared" si="17"/>
        <v>4882900</v>
      </c>
      <c r="R108" s="236">
        <f t="shared" si="17"/>
        <v>1715863</v>
      </c>
      <c r="S108" s="166"/>
    </row>
    <row r="109" spans="1:19" x14ac:dyDescent="0.2">
      <c r="A109" s="556"/>
      <c r="B109" s="234" t="s">
        <v>128</v>
      </c>
      <c r="C109" s="131" t="s">
        <v>31</v>
      </c>
      <c r="D109" s="42">
        <v>0</v>
      </c>
      <c r="E109" s="43"/>
      <c r="F109" s="43"/>
      <c r="G109" s="43"/>
      <c r="H109" s="38"/>
      <c r="I109" s="38"/>
      <c r="J109" s="38"/>
      <c r="K109" s="38"/>
      <c r="L109" s="38"/>
      <c r="M109" s="38"/>
      <c r="N109" s="38"/>
      <c r="O109" s="38"/>
      <c r="P109" s="4">
        <f>SUM(D109:O109)</f>
        <v>0</v>
      </c>
      <c r="Q109" s="105">
        <v>0</v>
      </c>
      <c r="R109" s="220">
        <f t="shared" si="10"/>
        <v>0</v>
      </c>
      <c r="S109" s="166"/>
    </row>
    <row r="110" spans="1:19" x14ac:dyDescent="0.2">
      <c r="A110" s="556"/>
      <c r="B110" s="234" t="s">
        <v>128</v>
      </c>
      <c r="C110" s="131" t="s">
        <v>32</v>
      </c>
      <c r="D110" s="42">
        <v>0</v>
      </c>
      <c r="E110" s="43"/>
      <c r="F110" s="43"/>
      <c r="G110" s="43"/>
      <c r="H110" s="38"/>
      <c r="I110" s="38"/>
      <c r="J110" s="38"/>
      <c r="K110" s="38"/>
      <c r="L110" s="38"/>
      <c r="M110" s="38"/>
      <c r="N110" s="38"/>
      <c r="O110" s="38"/>
      <c r="P110" s="4">
        <f>SUM(D110:O110)</f>
        <v>0</v>
      </c>
      <c r="Q110" s="105">
        <v>0</v>
      </c>
      <c r="R110" s="220">
        <f t="shared" si="10"/>
        <v>0</v>
      </c>
      <c r="S110" s="166"/>
    </row>
    <row r="111" spans="1:19" x14ac:dyDescent="0.2">
      <c r="A111" s="556"/>
      <c r="B111" s="234" t="s">
        <v>128</v>
      </c>
      <c r="C111" s="131" t="s">
        <v>13</v>
      </c>
      <c r="D111" s="42">
        <v>0</v>
      </c>
      <c r="E111" s="43"/>
      <c r="F111" s="43"/>
      <c r="G111" s="43"/>
      <c r="H111" s="38"/>
      <c r="I111" s="38"/>
      <c r="J111" s="38"/>
      <c r="K111" s="38"/>
      <c r="L111" s="38"/>
      <c r="M111" s="38"/>
      <c r="N111" s="38"/>
      <c r="O111" s="38"/>
      <c r="P111" s="4">
        <f>SUM(D111:O111)</f>
        <v>0</v>
      </c>
      <c r="Q111" s="105">
        <v>0</v>
      </c>
      <c r="R111" s="220">
        <f t="shared" si="10"/>
        <v>0</v>
      </c>
    </row>
    <row r="112" spans="1:19" x14ac:dyDescent="0.2">
      <c r="A112" s="556"/>
      <c r="B112" s="234" t="s">
        <v>128</v>
      </c>
      <c r="C112" s="131" t="s">
        <v>14</v>
      </c>
      <c r="D112" s="42">
        <v>0</v>
      </c>
      <c r="E112" s="43"/>
      <c r="F112" s="43"/>
      <c r="G112" s="43"/>
      <c r="H112" s="38"/>
      <c r="I112" s="38"/>
      <c r="J112" s="38"/>
      <c r="K112" s="38"/>
      <c r="L112" s="38"/>
      <c r="M112" s="38"/>
      <c r="N112" s="38"/>
      <c r="O112" s="38"/>
      <c r="P112" s="4">
        <f>SUM(D112:O112)</f>
        <v>0</v>
      </c>
      <c r="Q112" s="105">
        <v>0</v>
      </c>
      <c r="R112" s="220">
        <f t="shared" si="10"/>
        <v>0</v>
      </c>
    </row>
    <row r="113" spans="1:18" x14ac:dyDescent="0.2">
      <c r="A113" s="556"/>
      <c r="B113" s="234" t="s">
        <v>128</v>
      </c>
      <c r="C113" s="235" t="s">
        <v>97</v>
      </c>
      <c r="D113" s="236">
        <f>SUM(D109:D112)</f>
        <v>0</v>
      </c>
      <c r="E113" s="236">
        <f t="shared" ref="E113:Q113" si="18">SUM(E109:E112)</f>
        <v>0</v>
      </c>
      <c r="F113" s="236">
        <f t="shared" si="18"/>
        <v>0</v>
      </c>
      <c r="G113" s="236">
        <f t="shared" si="18"/>
        <v>0</v>
      </c>
      <c r="H113" s="236">
        <f t="shared" si="18"/>
        <v>0</v>
      </c>
      <c r="I113" s="236">
        <f t="shared" si="18"/>
        <v>0</v>
      </c>
      <c r="J113" s="236">
        <f t="shared" si="18"/>
        <v>0</v>
      </c>
      <c r="K113" s="236">
        <f t="shared" si="18"/>
        <v>0</v>
      </c>
      <c r="L113" s="236">
        <f t="shared" si="18"/>
        <v>0</v>
      </c>
      <c r="M113" s="236">
        <f t="shared" si="18"/>
        <v>0</v>
      </c>
      <c r="N113" s="236">
        <f t="shared" si="18"/>
        <v>0</v>
      </c>
      <c r="O113" s="236">
        <f t="shared" si="18"/>
        <v>0</v>
      </c>
      <c r="P113" s="236">
        <f t="shared" si="18"/>
        <v>0</v>
      </c>
      <c r="Q113" s="236">
        <f t="shared" si="18"/>
        <v>0</v>
      </c>
      <c r="R113" s="246">
        <f t="shared" si="10"/>
        <v>0</v>
      </c>
    </row>
    <row r="114" spans="1:18" x14ac:dyDescent="0.2">
      <c r="A114" s="556"/>
      <c r="B114" s="234" t="s">
        <v>128</v>
      </c>
      <c r="C114" s="131" t="s">
        <v>15</v>
      </c>
      <c r="D114" s="42">
        <v>39093829</v>
      </c>
      <c r="E114" s="43">
        <v>1580905</v>
      </c>
      <c r="F114" s="43"/>
      <c r="G114" s="43">
        <v>-1581102</v>
      </c>
      <c r="H114" s="38"/>
      <c r="I114" s="38"/>
      <c r="J114" s="38"/>
      <c r="K114" s="38"/>
      <c r="L114" s="38"/>
      <c r="M114" s="38"/>
      <c r="N114" s="38"/>
      <c r="O114" s="38"/>
      <c r="P114" s="4">
        <f>SUM(D114:O114)</f>
        <v>39093632</v>
      </c>
      <c r="Q114" s="105">
        <v>39093632</v>
      </c>
      <c r="R114" s="220">
        <f t="shared" si="10"/>
        <v>0</v>
      </c>
    </row>
    <row r="115" spans="1:18" x14ac:dyDescent="0.2">
      <c r="A115" s="556"/>
      <c r="B115" s="234" t="s">
        <v>128</v>
      </c>
      <c r="C115" s="131" t="s">
        <v>16</v>
      </c>
      <c r="D115" s="42">
        <v>10555334</v>
      </c>
      <c r="E115" s="43">
        <v>426844</v>
      </c>
      <c r="F115" s="43"/>
      <c r="G115" s="43">
        <v>-426898</v>
      </c>
      <c r="H115" s="38"/>
      <c r="I115" s="38"/>
      <c r="J115" s="38"/>
      <c r="K115" s="38"/>
      <c r="L115" s="38"/>
      <c r="M115" s="38"/>
      <c r="N115" s="38"/>
      <c r="O115" s="38"/>
      <c r="P115" s="4">
        <f>SUM(D115:O115)</f>
        <v>10555280</v>
      </c>
      <c r="Q115" s="105">
        <v>10555280</v>
      </c>
      <c r="R115" s="220">
        <f t="shared" si="10"/>
        <v>0</v>
      </c>
    </row>
    <row r="116" spans="1:18" ht="13.5" thickBot="1" x14ac:dyDescent="0.25">
      <c r="A116" s="540"/>
      <c r="B116" s="248" t="s">
        <v>199</v>
      </c>
      <c r="C116" s="249" t="s">
        <v>98</v>
      </c>
      <c r="D116" s="250">
        <f>SUM(D114:D115)</f>
        <v>49649163</v>
      </c>
      <c r="E116" s="250">
        <f t="shared" ref="E116:Q116" si="19">SUM(E114:E115)</f>
        <v>2007749</v>
      </c>
      <c r="F116" s="250">
        <f t="shared" ref="F116" si="20">SUM(F114:F115)</f>
        <v>0</v>
      </c>
      <c r="G116" s="250">
        <f t="shared" ref="G116" si="21">SUM(G114:G115)</f>
        <v>-2008000</v>
      </c>
      <c r="H116" s="250">
        <f t="shared" si="19"/>
        <v>0</v>
      </c>
      <c r="I116" s="250"/>
      <c r="J116" s="250"/>
      <c r="K116" s="250"/>
      <c r="L116" s="250"/>
      <c r="M116" s="250">
        <f t="shared" si="19"/>
        <v>0</v>
      </c>
      <c r="N116" s="250"/>
      <c r="O116" s="250"/>
      <c r="P116" s="250">
        <f t="shared" si="19"/>
        <v>49648912</v>
      </c>
      <c r="Q116" s="250">
        <f t="shared" si="19"/>
        <v>49648912</v>
      </c>
      <c r="R116" s="225">
        <f t="shared" si="10"/>
        <v>0</v>
      </c>
    </row>
    <row r="117" spans="1:18" ht="13.5" thickTop="1" x14ac:dyDescent="0.2">
      <c r="A117" s="551" t="s">
        <v>86</v>
      </c>
      <c r="B117" s="552"/>
      <c r="C117" s="553"/>
      <c r="D117" s="238">
        <f>SUM(D116+D113+D98+D97+D96+D93+D88+D87+D76+D75+D72+D71+D68+D63+D58+D57+D56+D55+D54+D53+D52+D51+D50+D49+D48+D45+D108)</f>
        <v>505683823</v>
      </c>
      <c r="E117" s="238">
        <f t="shared" ref="E117:R117" si="22">SUM(E116+E113+E98+E97+E96+E93+E88+E87+E76+E75+E72+E71+E68+E63+E58+E57+E56+E55+E54+E53+E52+E51+E50+E49+E48+E45+E108)</f>
        <v>0</v>
      </c>
      <c r="F117" s="238">
        <f t="shared" ref="F117" si="23">SUM(F116+F113+F98+F97+F96+F93+F88+F87+F76+F75+F72+F71+F68+F63+F58+F57+F56+F55+F54+F53+F52+F51+F50+F49+F48+F45+F108)</f>
        <v>339580</v>
      </c>
      <c r="G117" s="238">
        <f t="shared" ref="G117" si="24">SUM(G116+G113+G98+G97+G96+G93+G88+G87+G76+G75+G72+G71+G68+G63+G58+G57+G56+G55+G54+G53+G52+G51+G50+G49+G48+G45+G108)</f>
        <v>-2008000</v>
      </c>
      <c r="H117" s="238">
        <f t="shared" si="22"/>
        <v>2070300</v>
      </c>
      <c r="I117" s="238">
        <f t="shared" si="22"/>
        <v>2346363</v>
      </c>
      <c r="J117" s="238">
        <f t="shared" si="22"/>
        <v>321728</v>
      </c>
      <c r="K117" s="238">
        <f t="shared" si="22"/>
        <v>1542350</v>
      </c>
      <c r="L117" s="238">
        <f t="shared" si="22"/>
        <v>4985400</v>
      </c>
      <c r="M117" s="238">
        <f t="shared" si="22"/>
        <v>4794000</v>
      </c>
      <c r="N117" s="238">
        <f t="shared" si="22"/>
        <v>14192000</v>
      </c>
      <c r="O117" s="238">
        <f t="shared" si="22"/>
        <v>4849000</v>
      </c>
      <c r="P117" s="238">
        <f t="shared" si="22"/>
        <v>539116544</v>
      </c>
      <c r="Q117" s="238">
        <f t="shared" si="22"/>
        <v>302375819</v>
      </c>
      <c r="R117" s="238">
        <f t="shared" si="22"/>
        <v>236740725</v>
      </c>
    </row>
    <row r="118" spans="1:18" ht="13.5" customHeight="1" x14ac:dyDescent="0.2">
      <c r="E118" s="2"/>
      <c r="F118" s="2"/>
      <c r="G118" s="2"/>
    </row>
    <row r="119" spans="1:18" x14ac:dyDescent="0.2">
      <c r="E119" s="2"/>
      <c r="F119" s="2"/>
      <c r="G119" s="2"/>
    </row>
    <row r="120" spans="1:18" x14ac:dyDescent="0.2">
      <c r="E120" s="2"/>
      <c r="F120" s="2"/>
      <c r="G120" s="2"/>
    </row>
    <row r="121" spans="1:18" ht="15.75" x14ac:dyDescent="0.25">
      <c r="A121" s="64" t="s">
        <v>140</v>
      </c>
      <c r="E121" s="2"/>
      <c r="F121" s="2"/>
      <c r="G121" s="2"/>
    </row>
    <row r="122" spans="1:18" x14ac:dyDescent="0.2">
      <c r="H122" s="73"/>
      <c r="I122" s="73"/>
      <c r="J122" s="73"/>
      <c r="K122" s="73"/>
      <c r="L122" s="73"/>
      <c r="R122" s="55"/>
    </row>
    <row r="123" spans="1:18" s="85" customFormat="1" ht="71.25" customHeight="1" x14ac:dyDescent="0.2">
      <c r="A123" s="383" t="s">
        <v>101</v>
      </c>
      <c r="B123" s="384"/>
      <c r="C123" s="191" t="s">
        <v>44</v>
      </c>
      <c r="D123" s="192" t="s">
        <v>112</v>
      </c>
      <c r="E123" s="193" t="s">
        <v>43</v>
      </c>
      <c r="F123" s="193" t="s">
        <v>176</v>
      </c>
      <c r="G123" s="193" t="s">
        <v>214</v>
      </c>
      <c r="H123" s="192" t="s">
        <v>211</v>
      </c>
      <c r="I123" s="192" t="s">
        <v>212</v>
      </c>
      <c r="J123" s="524" t="s">
        <v>213</v>
      </c>
      <c r="K123" s="525"/>
      <c r="L123" s="526"/>
      <c r="M123" s="192" t="s">
        <v>208</v>
      </c>
      <c r="N123" s="192" t="s">
        <v>209</v>
      </c>
      <c r="O123" s="192" t="s">
        <v>210</v>
      </c>
      <c r="P123" s="192" t="s">
        <v>142</v>
      </c>
      <c r="Q123" s="106" t="s">
        <v>135</v>
      </c>
    </row>
    <row r="124" spans="1:18" x14ac:dyDescent="0.2">
      <c r="A124" s="385"/>
      <c r="B124" s="372"/>
      <c r="C124" s="63" t="s">
        <v>25</v>
      </c>
      <c r="D124" s="4">
        <f t="shared" ref="D124:Q124" si="25">D33+D32+D31+D21+D16+D14+D12+D15+D10+D27+D24</f>
        <v>412268078</v>
      </c>
      <c r="E124" s="4">
        <f t="shared" si="25"/>
        <v>-2007749</v>
      </c>
      <c r="F124" s="4">
        <f t="shared" ref="F124" si="26">F33+F32+F31+F21+F16+F14+F12+F15+F10+F27+F24</f>
        <v>0</v>
      </c>
      <c r="G124" s="4">
        <f t="shared" ref="G124" si="27">G33+G32+G31+G21+G16+G14+G12+G15+G10+G27+G24</f>
        <v>0</v>
      </c>
      <c r="H124" s="4">
        <f t="shared" si="25"/>
        <v>2070300</v>
      </c>
      <c r="I124" s="4">
        <f t="shared" si="25"/>
        <v>2346363</v>
      </c>
      <c r="J124" s="4">
        <f t="shared" si="25"/>
        <v>321728</v>
      </c>
      <c r="K124" s="4">
        <f t="shared" si="25"/>
        <v>1542350</v>
      </c>
      <c r="L124" s="4">
        <f t="shared" si="25"/>
        <v>4985400</v>
      </c>
      <c r="M124" s="4">
        <f t="shared" si="25"/>
        <v>4794000</v>
      </c>
      <c r="N124" s="4">
        <f t="shared" si="25"/>
        <v>14192000</v>
      </c>
      <c r="O124" s="4">
        <f t="shared" si="25"/>
        <v>4849000</v>
      </c>
      <c r="P124" s="4">
        <f>P33+P32+P31+P21+P16+P14+P12+P15+P10+P27+P24</f>
        <v>445361470</v>
      </c>
      <c r="Q124" s="4">
        <f t="shared" si="25"/>
        <v>260449989</v>
      </c>
    </row>
    <row r="125" spans="1:18" x14ac:dyDescent="0.2">
      <c r="A125" s="385"/>
      <c r="B125" s="372"/>
      <c r="C125" s="63" t="s">
        <v>37</v>
      </c>
      <c r="D125" s="4">
        <f t="shared" ref="D125:Q125" si="28">D22+D17+D13+D28</f>
        <v>4508000</v>
      </c>
      <c r="E125" s="4">
        <f t="shared" si="28"/>
        <v>2007749</v>
      </c>
      <c r="F125" s="4">
        <f t="shared" ref="F125" si="29">F22+F17+F13+F28</f>
        <v>0</v>
      </c>
      <c r="G125" s="4">
        <f t="shared" ref="G125" si="30">G22+G17+G13+G28</f>
        <v>-2008000</v>
      </c>
      <c r="H125" s="4">
        <f t="shared" si="28"/>
        <v>0</v>
      </c>
      <c r="I125" s="4"/>
      <c r="J125" s="4"/>
      <c r="K125" s="4"/>
      <c r="L125" s="4"/>
      <c r="M125" s="4">
        <f t="shared" si="28"/>
        <v>0</v>
      </c>
      <c r="N125" s="4"/>
      <c r="O125" s="4">
        <f t="shared" ref="O125" si="31">O22+O17+O13+O28</f>
        <v>0</v>
      </c>
      <c r="P125" s="4">
        <f t="shared" si="28"/>
        <v>4507749</v>
      </c>
      <c r="Q125" s="4">
        <f t="shared" si="28"/>
        <v>2457455</v>
      </c>
    </row>
    <row r="126" spans="1:18" x14ac:dyDescent="0.2">
      <c r="A126" s="385"/>
      <c r="B126" s="372"/>
      <c r="C126" s="63" t="s">
        <v>27</v>
      </c>
      <c r="D126" s="4">
        <f>SUM(D7)</f>
        <v>0</v>
      </c>
      <c r="E126" s="4">
        <f t="shared" ref="E126:Q126" si="32">SUM(E7)</f>
        <v>0</v>
      </c>
      <c r="F126" s="4">
        <f t="shared" ref="F126" si="33">SUM(F7)</f>
        <v>267386</v>
      </c>
      <c r="G126" s="4">
        <f t="shared" ref="G126" si="34">SUM(G7)</f>
        <v>0</v>
      </c>
      <c r="H126" s="4">
        <f t="shared" si="32"/>
        <v>0</v>
      </c>
      <c r="I126" s="4"/>
      <c r="J126" s="4"/>
      <c r="K126" s="4"/>
      <c r="L126" s="4"/>
      <c r="M126" s="4">
        <f t="shared" si="32"/>
        <v>0</v>
      </c>
      <c r="N126" s="4"/>
      <c r="O126" s="4">
        <f t="shared" si="32"/>
        <v>0</v>
      </c>
      <c r="P126" s="4">
        <f t="shared" si="32"/>
        <v>267386</v>
      </c>
      <c r="Q126" s="4">
        <f t="shared" si="32"/>
        <v>90386</v>
      </c>
    </row>
    <row r="127" spans="1:18" x14ac:dyDescent="0.2">
      <c r="A127" s="385"/>
      <c r="B127" s="372"/>
      <c r="C127" s="63" t="s">
        <v>139</v>
      </c>
      <c r="D127" s="4">
        <f>D8</f>
        <v>0</v>
      </c>
      <c r="E127" s="4">
        <f t="shared" ref="E127:Q127" si="35">E8</f>
        <v>0</v>
      </c>
      <c r="F127" s="4">
        <f t="shared" ref="F127" si="36">F8</f>
        <v>72194</v>
      </c>
      <c r="G127" s="4">
        <f t="shared" ref="G127" si="37">G8</f>
        <v>0</v>
      </c>
      <c r="H127" s="4">
        <f t="shared" si="35"/>
        <v>0</v>
      </c>
      <c r="I127" s="4"/>
      <c r="J127" s="4"/>
      <c r="K127" s="4"/>
      <c r="L127" s="4"/>
      <c r="M127" s="4">
        <f t="shared" si="35"/>
        <v>0</v>
      </c>
      <c r="N127" s="4"/>
      <c r="O127" s="4">
        <f t="shared" ref="O127" si="38">O8</f>
        <v>0</v>
      </c>
      <c r="P127" s="4">
        <f t="shared" si="35"/>
        <v>72194</v>
      </c>
      <c r="Q127" s="4">
        <f t="shared" si="35"/>
        <v>24404</v>
      </c>
    </row>
    <row r="128" spans="1:18" x14ac:dyDescent="0.2">
      <c r="A128" s="385"/>
      <c r="B128" s="372"/>
      <c r="C128" s="63" t="s">
        <v>40</v>
      </c>
      <c r="D128" s="4">
        <f t="shared" ref="D128:Q128" si="39">D26+D19+D9</f>
        <v>1319</v>
      </c>
      <c r="E128" s="4">
        <f t="shared" si="39"/>
        <v>-100</v>
      </c>
      <c r="F128" s="4">
        <f t="shared" ref="F128" si="40">F26+F19+F9</f>
        <v>0</v>
      </c>
      <c r="G128" s="4">
        <f t="shared" ref="G128" si="41">G26+G19+G9</f>
        <v>0</v>
      </c>
      <c r="H128" s="4">
        <f t="shared" si="39"/>
        <v>0</v>
      </c>
      <c r="I128" s="4"/>
      <c r="J128" s="4"/>
      <c r="K128" s="4"/>
      <c r="L128" s="4"/>
      <c r="M128" s="4">
        <f t="shared" si="39"/>
        <v>0</v>
      </c>
      <c r="N128" s="4"/>
      <c r="O128" s="4">
        <f t="shared" ref="O128" si="42">O26+O19+O9</f>
        <v>0</v>
      </c>
      <c r="P128" s="4">
        <f t="shared" si="39"/>
        <v>1219</v>
      </c>
      <c r="Q128" s="4">
        <f t="shared" si="39"/>
        <v>736</v>
      </c>
    </row>
    <row r="129" spans="1:18" x14ac:dyDescent="0.2">
      <c r="A129" s="385"/>
      <c r="B129" s="372"/>
      <c r="C129" s="63" t="s">
        <v>41</v>
      </c>
      <c r="D129" s="4">
        <f t="shared" ref="D129:Q129" si="43">D20+D25+D6+D30</f>
        <v>3681</v>
      </c>
      <c r="E129" s="4">
        <f t="shared" si="43"/>
        <v>100</v>
      </c>
      <c r="F129" s="4">
        <f t="shared" ref="F129" si="44">F20+F25+F6+F30</f>
        <v>0</v>
      </c>
      <c r="G129" s="4">
        <f t="shared" ref="G129" si="45">G20+G25+G6+G30</f>
        <v>0</v>
      </c>
      <c r="H129" s="4">
        <f t="shared" si="43"/>
        <v>0</v>
      </c>
      <c r="I129" s="4"/>
      <c r="J129" s="4"/>
      <c r="K129" s="4"/>
      <c r="L129" s="4"/>
      <c r="M129" s="4">
        <f t="shared" si="43"/>
        <v>0</v>
      </c>
      <c r="N129" s="4"/>
      <c r="O129" s="4">
        <f t="shared" ref="O129" si="46">O20+O25+O6+O30</f>
        <v>0</v>
      </c>
      <c r="P129" s="4">
        <f t="shared" si="43"/>
        <v>3781</v>
      </c>
      <c r="Q129" s="4">
        <f t="shared" si="43"/>
        <v>2381</v>
      </c>
    </row>
    <row r="130" spans="1:18" x14ac:dyDescent="0.2">
      <c r="A130" s="385"/>
      <c r="B130" s="372"/>
      <c r="C130" s="65" t="s">
        <v>93</v>
      </c>
      <c r="D130" s="66">
        <f>D26+D25+D20+D19+D9+D8+D6+D30+D7</f>
        <v>5000</v>
      </c>
      <c r="E130" s="66">
        <f t="shared" ref="E130:O130" si="47">E26+E25+E20+E19+E9+E8+E6+E30+E7</f>
        <v>0</v>
      </c>
      <c r="F130" s="66">
        <f t="shared" ref="F130" si="48">F26+F25+F20+F19+F9+F8+F6+F30+F7</f>
        <v>339580</v>
      </c>
      <c r="G130" s="66">
        <f t="shared" ref="G130" si="49">G26+G25+G20+G19+G9+G8+G6+G30+G7</f>
        <v>0</v>
      </c>
      <c r="H130" s="66">
        <f t="shared" si="47"/>
        <v>0</v>
      </c>
      <c r="I130" s="66">
        <f t="shared" si="47"/>
        <v>0</v>
      </c>
      <c r="J130" s="66">
        <f t="shared" si="47"/>
        <v>0</v>
      </c>
      <c r="K130" s="66">
        <f t="shared" si="47"/>
        <v>0</v>
      </c>
      <c r="L130" s="66">
        <f t="shared" si="47"/>
        <v>0</v>
      </c>
      <c r="M130" s="66">
        <f t="shared" si="47"/>
        <v>0</v>
      </c>
      <c r="N130" s="66">
        <f t="shared" si="47"/>
        <v>0</v>
      </c>
      <c r="O130" s="66">
        <f t="shared" si="47"/>
        <v>0</v>
      </c>
      <c r="P130" s="66">
        <f>P26+P25+P20+P19+P9+P8+P6+P30+P7</f>
        <v>344580</v>
      </c>
      <c r="Q130" s="66">
        <f>Q26+Q25+Q20+Q19+Q9+Q8+Q6+Q30+Q7</f>
        <v>117907</v>
      </c>
      <c r="R130" s="1"/>
    </row>
    <row r="131" spans="1:18" x14ac:dyDescent="0.2">
      <c r="A131" s="385"/>
      <c r="B131" s="372"/>
      <c r="C131" s="63" t="s">
        <v>28</v>
      </c>
      <c r="D131" s="107">
        <f t="shared" ref="D131:P131" si="50">D23+D18+D11+D29</f>
        <v>88902745</v>
      </c>
      <c r="E131" s="107">
        <f t="shared" si="50"/>
        <v>0</v>
      </c>
      <c r="F131" s="107">
        <f t="shared" ref="F131" si="51">F23+F18+F11+F29</f>
        <v>0</v>
      </c>
      <c r="G131" s="107">
        <f t="shared" ref="G131" si="52">G23+G18+G11+G29</f>
        <v>0</v>
      </c>
      <c r="H131" s="107">
        <f t="shared" si="50"/>
        <v>0</v>
      </c>
      <c r="I131" s="107"/>
      <c r="J131" s="107"/>
      <c r="K131" s="107"/>
      <c r="L131" s="107"/>
      <c r="M131" s="107">
        <f t="shared" si="50"/>
        <v>0</v>
      </c>
      <c r="N131" s="107"/>
      <c r="O131" s="107">
        <f t="shared" ref="O131" si="53">O23+O18+O11+O29</f>
        <v>0</v>
      </c>
      <c r="P131" s="107">
        <f t="shared" si="50"/>
        <v>88902745</v>
      </c>
      <c r="Q131" s="107">
        <f>Q23+Q18+Q11+Q29</f>
        <v>88902745</v>
      </c>
    </row>
    <row r="132" spans="1:18" x14ac:dyDescent="0.2">
      <c r="A132" s="385"/>
      <c r="B132" s="372"/>
      <c r="C132" s="65" t="s">
        <v>92</v>
      </c>
      <c r="D132" s="109">
        <f t="shared" ref="D132:P132" si="54">D29+D23+D18+D11</f>
        <v>88902745</v>
      </c>
      <c r="E132" s="109">
        <f t="shared" si="54"/>
        <v>0</v>
      </c>
      <c r="F132" s="109">
        <f t="shared" ref="F132" si="55">F29+F23+F18+F11</f>
        <v>0</v>
      </c>
      <c r="G132" s="109">
        <f t="shared" ref="G132" si="56">G29+G23+G18+G11</f>
        <v>0</v>
      </c>
      <c r="H132" s="109">
        <f t="shared" si="54"/>
        <v>0</v>
      </c>
      <c r="I132" s="109"/>
      <c r="J132" s="109"/>
      <c r="K132" s="109"/>
      <c r="L132" s="109"/>
      <c r="M132" s="109">
        <f t="shared" si="54"/>
        <v>0</v>
      </c>
      <c r="N132" s="109"/>
      <c r="O132" s="109">
        <f t="shared" ref="O132" si="57">O29+O23+O18+O11</f>
        <v>0</v>
      </c>
      <c r="P132" s="109">
        <f t="shared" si="54"/>
        <v>88902745</v>
      </c>
      <c r="Q132" s="109">
        <f>Q29+Q23+Q18+Q11</f>
        <v>88902745</v>
      </c>
      <c r="R132" s="1"/>
    </row>
    <row r="133" spans="1:18" x14ac:dyDescent="0.2">
      <c r="A133" s="385"/>
      <c r="B133" s="372"/>
      <c r="C133" s="65" t="s">
        <v>102</v>
      </c>
      <c r="D133" s="66">
        <f t="shared" ref="D133:Q133" si="58">D34</f>
        <v>505683823</v>
      </c>
      <c r="E133" s="66">
        <f t="shared" si="58"/>
        <v>0</v>
      </c>
      <c r="F133" s="66">
        <f t="shared" ref="F133" si="59">F34</f>
        <v>339580</v>
      </c>
      <c r="G133" s="66">
        <f t="shared" ref="G133" si="60">G34</f>
        <v>-2008000</v>
      </c>
      <c r="H133" s="66">
        <f t="shared" si="58"/>
        <v>2070300</v>
      </c>
      <c r="I133" s="66">
        <f t="shared" si="58"/>
        <v>2346363</v>
      </c>
      <c r="J133" s="66">
        <f t="shared" si="58"/>
        <v>321728</v>
      </c>
      <c r="K133" s="66">
        <f t="shared" si="58"/>
        <v>1542350</v>
      </c>
      <c r="L133" s="66">
        <f t="shared" si="58"/>
        <v>4985400</v>
      </c>
      <c r="M133" s="66">
        <f t="shared" si="58"/>
        <v>4794000</v>
      </c>
      <c r="N133" s="66">
        <f t="shared" si="58"/>
        <v>14192000</v>
      </c>
      <c r="O133" s="66">
        <f t="shared" si="58"/>
        <v>4849000</v>
      </c>
      <c r="P133" s="66">
        <f>P34</f>
        <v>539116544</v>
      </c>
      <c r="Q133" s="66">
        <f t="shared" si="58"/>
        <v>351928096</v>
      </c>
      <c r="R133" s="1"/>
    </row>
    <row r="134" spans="1:18" x14ac:dyDescent="0.2">
      <c r="A134" s="385"/>
      <c r="B134" s="372"/>
      <c r="C134" s="63" t="s">
        <v>7</v>
      </c>
      <c r="D134" s="4">
        <f t="shared" ref="D134:Q134" si="61">D73+D57+D97</f>
        <v>2739480</v>
      </c>
      <c r="E134" s="4">
        <f t="shared" si="61"/>
        <v>0</v>
      </c>
      <c r="F134" s="4">
        <f t="shared" ref="F134" si="62">F73+F57+F97</f>
        <v>0</v>
      </c>
      <c r="G134" s="4">
        <f t="shared" ref="G134" si="63">G73+G57+G97</f>
        <v>0</v>
      </c>
      <c r="H134" s="4">
        <f t="shared" si="61"/>
        <v>0</v>
      </c>
      <c r="I134" s="4"/>
      <c r="J134" s="4"/>
      <c r="K134" s="4"/>
      <c r="L134" s="4"/>
      <c r="M134" s="4">
        <f t="shared" si="61"/>
        <v>0</v>
      </c>
      <c r="N134" s="4"/>
      <c r="O134" s="4">
        <f t="shared" ref="O134" si="64">O73+O57+O97</f>
        <v>0</v>
      </c>
      <c r="P134" s="4">
        <f t="shared" si="61"/>
        <v>2739480</v>
      </c>
      <c r="Q134" s="120">
        <f t="shared" si="61"/>
        <v>2669656</v>
      </c>
    </row>
    <row r="135" spans="1:18" x14ac:dyDescent="0.2">
      <c r="A135" s="385"/>
      <c r="B135" s="372"/>
      <c r="C135" s="63" t="s">
        <v>88</v>
      </c>
      <c r="D135" s="4">
        <f t="shared" ref="D135:Q135" si="65">D74</f>
        <v>5867600</v>
      </c>
      <c r="E135" s="4">
        <f t="shared" si="65"/>
        <v>0</v>
      </c>
      <c r="F135" s="4">
        <f t="shared" ref="F135" si="66">F74</f>
        <v>0</v>
      </c>
      <c r="G135" s="4">
        <f t="shared" ref="G135" si="67">G74</f>
        <v>0</v>
      </c>
      <c r="H135" s="4">
        <f t="shared" si="65"/>
        <v>0</v>
      </c>
      <c r="I135" s="4"/>
      <c r="J135" s="4"/>
      <c r="K135" s="4"/>
      <c r="L135" s="4"/>
      <c r="M135" s="4">
        <f t="shared" si="65"/>
        <v>0</v>
      </c>
      <c r="N135" s="4"/>
      <c r="O135" s="4">
        <f t="shared" ref="O135" si="68">O74</f>
        <v>0</v>
      </c>
      <c r="P135" s="4">
        <f t="shared" si="65"/>
        <v>5867600</v>
      </c>
      <c r="Q135" s="120">
        <f t="shared" si="65"/>
        <v>719000</v>
      </c>
    </row>
    <row r="136" spans="1:18" x14ac:dyDescent="0.2">
      <c r="A136" s="385"/>
      <c r="B136" s="372"/>
      <c r="C136" s="65" t="s">
        <v>94</v>
      </c>
      <c r="D136" s="66">
        <f t="shared" ref="D136:Q136" si="69">D74+D73+D57+D97</f>
        <v>8607080</v>
      </c>
      <c r="E136" s="66">
        <f t="shared" si="69"/>
        <v>0</v>
      </c>
      <c r="F136" s="66">
        <f t="shared" ref="F136" si="70">F74+F73+F57+F97</f>
        <v>0</v>
      </c>
      <c r="G136" s="66">
        <f t="shared" ref="G136" si="71">G74+G73+G57+G97</f>
        <v>0</v>
      </c>
      <c r="H136" s="66">
        <f t="shared" si="69"/>
        <v>0</v>
      </c>
      <c r="I136" s="66"/>
      <c r="J136" s="66"/>
      <c r="K136" s="66"/>
      <c r="L136" s="66"/>
      <c r="M136" s="66">
        <f t="shared" si="69"/>
        <v>0</v>
      </c>
      <c r="N136" s="66"/>
      <c r="O136" s="66">
        <f t="shared" ref="O136" si="72">O74+O73+O57+O97</f>
        <v>0</v>
      </c>
      <c r="P136" s="66">
        <f t="shared" si="69"/>
        <v>8607080</v>
      </c>
      <c r="Q136" s="66">
        <f t="shared" si="69"/>
        <v>3388656</v>
      </c>
      <c r="R136" s="1"/>
    </row>
    <row r="137" spans="1:18" x14ac:dyDescent="0.2">
      <c r="A137" s="385"/>
      <c r="B137" s="372"/>
      <c r="C137" s="65" t="s">
        <v>9</v>
      </c>
      <c r="D137" s="66">
        <f t="shared" ref="D137:Q137" si="73">D76+D58+D98</f>
        <v>560853</v>
      </c>
      <c r="E137" s="66">
        <f t="shared" si="73"/>
        <v>0</v>
      </c>
      <c r="F137" s="66">
        <f t="shared" ref="F137" si="74">F76+F58+F98</f>
        <v>0</v>
      </c>
      <c r="G137" s="66">
        <f t="shared" ref="G137" si="75">G76+G58+G98</f>
        <v>0</v>
      </c>
      <c r="H137" s="66">
        <f t="shared" si="73"/>
        <v>0</v>
      </c>
      <c r="I137" s="66"/>
      <c r="J137" s="66"/>
      <c r="K137" s="66"/>
      <c r="L137" s="66"/>
      <c r="M137" s="66">
        <f t="shared" si="73"/>
        <v>0</v>
      </c>
      <c r="N137" s="66"/>
      <c r="O137" s="66">
        <f t="shared" ref="O137" si="76">O76+O58+O98</f>
        <v>0</v>
      </c>
      <c r="P137" s="66">
        <f t="shared" si="73"/>
        <v>560853</v>
      </c>
      <c r="Q137" s="66">
        <f t="shared" si="73"/>
        <v>465788</v>
      </c>
      <c r="R137" s="1"/>
    </row>
    <row r="138" spans="1:18" x14ac:dyDescent="0.2">
      <c r="A138" s="385"/>
      <c r="B138" s="372"/>
      <c r="C138" s="63" t="s">
        <v>22</v>
      </c>
      <c r="D138" s="4">
        <f t="shared" ref="D138:M138" si="77">D77+D35</f>
        <v>230000</v>
      </c>
      <c r="E138" s="4">
        <f t="shared" si="77"/>
        <v>0</v>
      </c>
      <c r="F138" s="4">
        <f t="shared" ref="F138" si="78">F77+F35</f>
        <v>0</v>
      </c>
      <c r="G138" s="4">
        <f t="shared" ref="G138" si="79">G77+G35</f>
        <v>0</v>
      </c>
      <c r="H138" s="4">
        <f t="shared" si="77"/>
        <v>0</v>
      </c>
      <c r="I138" s="4"/>
      <c r="J138" s="4"/>
      <c r="K138" s="4"/>
      <c r="L138" s="4"/>
      <c r="M138" s="4">
        <f t="shared" si="77"/>
        <v>0</v>
      </c>
      <c r="N138" s="4"/>
      <c r="O138" s="4">
        <f t="shared" ref="O138" si="80">O77+O35</f>
        <v>0</v>
      </c>
      <c r="P138" s="4">
        <f>P77+P35+P99</f>
        <v>230000</v>
      </c>
      <c r="Q138" s="4">
        <f>Q77+Q35+Q99</f>
        <v>0</v>
      </c>
    </row>
    <row r="139" spans="1:18" x14ac:dyDescent="0.2">
      <c r="A139" s="385"/>
      <c r="B139" s="372"/>
      <c r="C139" s="63" t="s">
        <v>33</v>
      </c>
      <c r="D139" s="4">
        <f>D78</f>
        <v>0</v>
      </c>
      <c r="E139" s="4">
        <f t="shared" ref="E139:Q139" si="81">E78+E100</f>
        <v>0</v>
      </c>
      <c r="F139" s="4">
        <f t="shared" ref="F139" si="82">F78+F100</f>
        <v>0</v>
      </c>
      <c r="G139" s="4">
        <f t="shared" ref="G139" si="83">G78+G100</f>
        <v>0</v>
      </c>
      <c r="H139" s="4">
        <f t="shared" si="81"/>
        <v>0</v>
      </c>
      <c r="I139" s="4"/>
      <c r="J139" s="4"/>
      <c r="K139" s="4"/>
      <c r="L139" s="4"/>
      <c r="M139" s="4">
        <f t="shared" si="81"/>
        <v>0</v>
      </c>
      <c r="N139" s="4"/>
      <c r="O139" s="4">
        <f t="shared" ref="O139" si="84">O78+O100</f>
        <v>0</v>
      </c>
      <c r="P139" s="4">
        <f t="shared" si="81"/>
        <v>0</v>
      </c>
      <c r="Q139" s="4">
        <f t="shared" si="81"/>
        <v>0</v>
      </c>
    </row>
    <row r="140" spans="1:18" x14ac:dyDescent="0.2">
      <c r="A140" s="385"/>
      <c r="B140" s="372"/>
      <c r="C140" s="63" t="s">
        <v>184</v>
      </c>
      <c r="D140" s="4">
        <f t="shared" ref="D140:M141" si="85">D36</f>
        <v>1300000</v>
      </c>
      <c r="E140" s="4">
        <f t="shared" si="85"/>
        <v>45000</v>
      </c>
      <c r="F140" s="4">
        <f t="shared" ref="F140" si="86">F36</f>
        <v>0</v>
      </c>
      <c r="G140" s="4">
        <f t="shared" ref="G140" si="87">G36</f>
        <v>0</v>
      </c>
      <c r="H140" s="4">
        <f t="shared" si="85"/>
        <v>0</v>
      </c>
      <c r="I140" s="4"/>
      <c r="J140" s="4"/>
      <c r="K140" s="4"/>
      <c r="L140" s="4"/>
      <c r="M140" s="4">
        <f t="shared" si="85"/>
        <v>0</v>
      </c>
      <c r="N140" s="4"/>
      <c r="O140" s="4">
        <f t="shared" ref="O140" si="88">O36</f>
        <v>0</v>
      </c>
      <c r="P140" s="4">
        <f t="shared" ref="P140:Q141" si="89">P36</f>
        <v>1345000</v>
      </c>
      <c r="Q140" s="4">
        <f t="shared" si="89"/>
        <v>695000</v>
      </c>
    </row>
    <row r="141" spans="1:18" x14ac:dyDescent="0.2">
      <c r="A141" s="385"/>
      <c r="B141" s="372"/>
      <c r="C141" s="63" t="s">
        <v>89</v>
      </c>
      <c r="D141" s="4">
        <f t="shared" si="85"/>
        <v>0</v>
      </c>
      <c r="E141" s="4">
        <f t="shared" si="85"/>
        <v>0</v>
      </c>
      <c r="F141" s="4">
        <f t="shared" ref="F141" si="90">F37</f>
        <v>0</v>
      </c>
      <c r="G141" s="4">
        <f t="shared" ref="G141" si="91">G37</f>
        <v>0</v>
      </c>
      <c r="H141" s="4">
        <f t="shared" si="85"/>
        <v>0</v>
      </c>
      <c r="I141" s="4"/>
      <c r="J141" s="4"/>
      <c r="K141" s="4"/>
      <c r="L141" s="4"/>
      <c r="M141" s="4">
        <f t="shared" si="85"/>
        <v>0</v>
      </c>
      <c r="N141" s="4"/>
      <c r="O141" s="4">
        <f t="shared" ref="O141" si="92">O37</f>
        <v>0</v>
      </c>
      <c r="P141" s="4">
        <f t="shared" si="89"/>
        <v>0</v>
      </c>
      <c r="Q141" s="107">
        <f t="shared" si="89"/>
        <v>0</v>
      </c>
    </row>
    <row r="142" spans="1:18" x14ac:dyDescent="0.2">
      <c r="A142" s="385"/>
      <c r="B142" s="372"/>
      <c r="C142" s="63" t="s">
        <v>34</v>
      </c>
      <c r="D142" s="4">
        <f t="shared" ref="D142:Q142" si="93">D79+D101</f>
        <v>2974000</v>
      </c>
      <c r="E142" s="4">
        <f t="shared" si="93"/>
        <v>-24420</v>
      </c>
      <c r="F142" s="4">
        <f t="shared" ref="F142" si="94">F79+F101</f>
        <v>0</v>
      </c>
      <c r="G142" s="4">
        <f t="shared" ref="G142" si="95">G79+G101</f>
        <v>0</v>
      </c>
      <c r="H142" s="4">
        <f t="shared" si="93"/>
        <v>0</v>
      </c>
      <c r="I142" s="4"/>
      <c r="J142" s="4"/>
      <c r="K142" s="4"/>
      <c r="L142" s="4"/>
      <c r="M142" s="4">
        <f t="shared" si="93"/>
        <v>0</v>
      </c>
      <c r="N142" s="4"/>
      <c r="O142" s="4">
        <f t="shared" ref="O142" si="96">O79+O101</f>
        <v>0</v>
      </c>
      <c r="P142" s="4">
        <f t="shared" si="93"/>
        <v>2949580</v>
      </c>
      <c r="Q142" s="4">
        <f t="shared" si="93"/>
        <v>2744000</v>
      </c>
    </row>
    <row r="143" spans="1:18" x14ac:dyDescent="0.2">
      <c r="A143" s="385"/>
      <c r="B143" s="372"/>
      <c r="C143" s="63" t="s">
        <v>198</v>
      </c>
      <c r="D143" s="4">
        <f>SUM(D38)</f>
        <v>0</v>
      </c>
      <c r="E143" s="4">
        <f t="shared" ref="E143:Q143" si="97">SUM(E38)</f>
        <v>0</v>
      </c>
      <c r="F143" s="4">
        <f t="shared" ref="F143" si="98">SUM(F38)</f>
        <v>267386</v>
      </c>
      <c r="G143" s="4">
        <f t="shared" ref="G143" si="99">SUM(G38)</f>
        <v>0</v>
      </c>
      <c r="H143" s="4">
        <f t="shared" si="97"/>
        <v>0</v>
      </c>
      <c r="I143" s="4"/>
      <c r="J143" s="4"/>
      <c r="K143" s="4"/>
      <c r="L143" s="4"/>
      <c r="M143" s="4">
        <f t="shared" si="97"/>
        <v>0</v>
      </c>
      <c r="N143" s="4"/>
      <c r="O143" s="4">
        <f t="shared" si="97"/>
        <v>0</v>
      </c>
      <c r="P143" s="4">
        <f t="shared" si="97"/>
        <v>267386</v>
      </c>
      <c r="Q143" s="4">
        <f t="shared" si="97"/>
        <v>90386</v>
      </c>
    </row>
    <row r="144" spans="1:18" x14ac:dyDescent="0.2">
      <c r="A144" s="385"/>
      <c r="B144" s="372"/>
      <c r="C144" s="63" t="s">
        <v>10</v>
      </c>
      <c r="D144" s="4">
        <f t="shared" ref="D144:Q144" si="100">D81+D59+D39+D102</f>
        <v>13195386</v>
      </c>
      <c r="E144" s="4">
        <f t="shared" si="100"/>
        <v>1290000</v>
      </c>
      <c r="F144" s="4">
        <f t="shared" ref="F144" si="101">F81+F59+F39+F102</f>
        <v>0</v>
      </c>
      <c r="G144" s="4">
        <f t="shared" ref="G144" si="102">G81+G59+G39+G102</f>
        <v>0</v>
      </c>
      <c r="H144" s="4">
        <f t="shared" si="100"/>
        <v>0</v>
      </c>
      <c r="I144" s="4"/>
      <c r="J144" s="4"/>
      <c r="K144" s="4"/>
      <c r="L144" s="4"/>
      <c r="M144" s="4">
        <f t="shared" si="100"/>
        <v>0</v>
      </c>
      <c r="N144" s="4"/>
      <c r="O144" s="4">
        <f t="shared" ref="O144" si="103">O81+O59+O39+O102</f>
        <v>0</v>
      </c>
      <c r="P144" s="4">
        <f t="shared" si="100"/>
        <v>14485386</v>
      </c>
      <c r="Q144" s="4">
        <f t="shared" si="100"/>
        <v>1098750</v>
      </c>
    </row>
    <row r="145" spans="1:18" x14ac:dyDescent="0.2">
      <c r="A145" s="385"/>
      <c r="B145" s="372"/>
      <c r="C145" s="63" t="s">
        <v>2</v>
      </c>
      <c r="D145" s="4">
        <f t="shared" ref="D145:Q145" si="104">D82+D60+D40+D72+D103</f>
        <v>22860535</v>
      </c>
      <c r="E145" s="4">
        <f t="shared" si="104"/>
        <v>-150174</v>
      </c>
      <c r="F145" s="4">
        <f t="shared" ref="F145" si="105">F82+F60+F40+F72+F103</f>
        <v>0</v>
      </c>
      <c r="G145" s="4">
        <f t="shared" ref="G145" si="106">G82+G60+G40+G72+G103</f>
        <v>0</v>
      </c>
      <c r="H145" s="4">
        <f t="shared" si="104"/>
        <v>0</v>
      </c>
      <c r="I145" s="4"/>
      <c r="J145" s="4"/>
      <c r="K145" s="4"/>
      <c r="L145" s="4"/>
      <c r="M145" s="4">
        <f t="shared" si="104"/>
        <v>0</v>
      </c>
      <c r="N145" s="4"/>
      <c r="O145" s="4">
        <f t="shared" ref="O145" si="107">O82+O60+O40+O72+O103</f>
        <v>0</v>
      </c>
      <c r="P145" s="4">
        <f t="shared" si="104"/>
        <v>22710361</v>
      </c>
      <c r="Q145" s="4">
        <f t="shared" si="104"/>
        <v>6570557</v>
      </c>
    </row>
    <row r="146" spans="1:18" x14ac:dyDescent="0.2">
      <c r="A146" s="385"/>
      <c r="B146" s="372"/>
      <c r="C146" s="63" t="s">
        <v>35</v>
      </c>
      <c r="D146" s="4">
        <f>D83+D104</f>
        <v>2752211</v>
      </c>
      <c r="E146" s="4">
        <f t="shared" ref="E146:Q146" si="108">E83+E104</f>
        <v>-2460111</v>
      </c>
      <c r="F146" s="4">
        <f t="shared" ref="F146" si="109">F83+F104</f>
        <v>0</v>
      </c>
      <c r="G146" s="4">
        <f t="shared" ref="G146" si="110">G83+G104</f>
        <v>0</v>
      </c>
      <c r="H146" s="4">
        <f t="shared" si="108"/>
        <v>0</v>
      </c>
      <c r="I146" s="4"/>
      <c r="J146" s="4"/>
      <c r="K146" s="4"/>
      <c r="L146" s="4"/>
      <c r="M146" s="4">
        <f t="shared" si="108"/>
        <v>0</v>
      </c>
      <c r="N146" s="4"/>
      <c r="O146" s="4">
        <f t="shared" ref="O146" si="111">O83+O104</f>
        <v>0</v>
      </c>
      <c r="P146" s="4">
        <f t="shared" si="108"/>
        <v>292100</v>
      </c>
      <c r="Q146" s="4">
        <f t="shared" si="108"/>
        <v>0</v>
      </c>
    </row>
    <row r="147" spans="1:18" x14ac:dyDescent="0.2">
      <c r="A147" s="385"/>
      <c r="B147" s="372"/>
      <c r="C147" s="63" t="s">
        <v>117</v>
      </c>
      <c r="D147" s="108">
        <f>D41+D105+D84</f>
        <v>433307</v>
      </c>
      <c r="E147" s="108">
        <f t="shared" ref="E147:Q147" si="112">E41+E105+E84</f>
        <v>24420</v>
      </c>
      <c r="F147" s="108">
        <f t="shared" ref="F147" si="113">F41+F105+F84</f>
        <v>0</v>
      </c>
      <c r="G147" s="108">
        <f t="shared" ref="G147" si="114">G41+G105+G84</f>
        <v>0</v>
      </c>
      <c r="H147" s="108">
        <f t="shared" si="112"/>
        <v>0</v>
      </c>
      <c r="I147" s="108"/>
      <c r="J147" s="108"/>
      <c r="K147" s="108"/>
      <c r="L147" s="108"/>
      <c r="M147" s="108">
        <f t="shared" si="112"/>
        <v>0</v>
      </c>
      <c r="N147" s="108"/>
      <c r="O147" s="108">
        <f t="shared" si="112"/>
        <v>0</v>
      </c>
      <c r="P147" s="108">
        <f t="shared" si="112"/>
        <v>457727</v>
      </c>
      <c r="Q147" s="108">
        <f t="shared" si="112"/>
        <v>135454</v>
      </c>
    </row>
    <row r="148" spans="1:18" x14ac:dyDescent="0.2">
      <c r="A148" s="385"/>
      <c r="B148" s="372"/>
      <c r="C148" s="63" t="s">
        <v>11</v>
      </c>
      <c r="D148" s="4">
        <f>D85+D61+D42+D106</f>
        <v>8937161</v>
      </c>
      <c r="E148" s="4">
        <f t="shared" ref="E148:Q148" si="115">E85+E61+E42+E106</f>
        <v>-732464</v>
      </c>
      <c r="F148" s="4">
        <f t="shared" ref="F148" si="116">F85+F61+F42+F106</f>
        <v>72194</v>
      </c>
      <c r="G148" s="4">
        <f t="shared" ref="G148" si="117">G85+G61+G42+G106</f>
        <v>0</v>
      </c>
      <c r="H148" s="4">
        <f t="shared" si="115"/>
        <v>0</v>
      </c>
      <c r="I148" s="4"/>
      <c r="J148" s="4"/>
      <c r="K148" s="4"/>
      <c r="L148" s="4"/>
      <c r="M148" s="4">
        <f t="shared" si="115"/>
        <v>0</v>
      </c>
      <c r="N148" s="4"/>
      <c r="O148" s="4">
        <f t="shared" ref="O148" si="118">O85+O61+O42+O106</f>
        <v>0</v>
      </c>
      <c r="P148" s="4">
        <f>P85+P61+P42+P106</f>
        <v>8276891</v>
      </c>
      <c r="Q148" s="4">
        <f t="shared" si="115"/>
        <v>323686</v>
      </c>
    </row>
    <row r="149" spans="1:18" x14ac:dyDescent="0.2">
      <c r="A149" s="385"/>
      <c r="B149" s="372"/>
      <c r="C149" s="63" t="s">
        <v>91</v>
      </c>
      <c r="D149" s="4">
        <f t="shared" ref="D149:Q149" si="119">D43</f>
        <v>11000</v>
      </c>
      <c r="E149" s="4">
        <f t="shared" si="119"/>
        <v>0</v>
      </c>
      <c r="F149" s="4">
        <f t="shared" ref="F149" si="120">F43</f>
        <v>0</v>
      </c>
      <c r="G149" s="4">
        <f t="shared" ref="G149" si="121">G43</f>
        <v>0</v>
      </c>
      <c r="H149" s="4">
        <f t="shared" si="119"/>
        <v>0</v>
      </c>
      <c r="I149" s="4"/>
      <c r="J149" s="4"/>
      <c r="K149" s="4"/>
      <c r="L149" s="4"/>
      <c r="M149" s="4">
        <f t="shared" si="119"/>
        <v>0</v>
      </c>
      <c r="N149" s="4"/>
      <c r="O149" s="4">
        <f t="shared" ref="O149" si="122">O43</f>
        <v>0</v>
      </c>
      <c r="P149" s="4">
        <f t="shared" si="119"/>
        <v>11000</v>
      </c>
      <c r="Q149" s="107">
        <f t="shared" si="119"/>
        <v>11000</v>
      </c>
    </row>
    <row r="150" spans="1:18" x14ac:dyDescent="0.2">
      <c r="A150" s="385"/>
      <c r="B150" s="372"/>
      <c r="C150" s="63" t="s">
        <v>12</v>
      </c>
      <c r="D150" s="4">
        <f t="shared" ref="D150:Q150" si="123">D86+D62+D107+D44+D50</f>
        <v>386102</v>
      </c>
      <c r="E150" s="4">
        <f t="shared" si="123"/>
        <v>0</v>
      </c>
      <c r="F150" s="4">
        <f t="shared" ref="F150" si="124">F86+F62+F107+F44+F50</f>
        <v>0</v>
      </c>
      <c r="G150" s="4">
        <f t="shared" ref="G150" si="125">G86+G62+G107+G44+G50</f>
        <v>0</v>
      </c>
      <c r="H150" s="4">
        <f t="shared" si="123"/>
        <v>0</v>
      </c>
      <c r="I150" s="4"/>
      <c r="J150" s="4"/>
      <c r="K150" s="4"/>
      <c r="L150" s="4"/>
      <c r="M150" s="4">
        <f t="shared" si="123"/>
        <v>0</v>
      </c>
      <c r="N150" s="4"/>
      <c r="O150" s="4">
        <f t="shared" ref="O150" si="126">O86+O62+O107+O44+O50</f>
        <v>0</v>
      </c>
      <c r="P150" s="4">
        <f t="shared" si="123"/>
        <v>386102</v>
      </c>
      <c r="Q150" s="4">
        <f t="shared" si="123"/>
        <v>107957</v>
      </c>
    </row>
    <row r="151" spans="1:18" x14ac:dyDescent="0.2">
      <c r="A151" s="385"/>
      <c r="B151" s="372"/>
      <c r="C151" s="65" t="s">
        <v>95</v>
      </c>
      <c r="D151" s="66">
        <f>D108+D87+D72+D63+D50+D45</f>
        <v>53079702</v>
      </c>
      <c r="E151" s="66">
        <f t="shared" ref="E151:Q151" si="127">E108+E87+E72+E63+E50+E45</f>
        <v>-2007749</v>
      </c>
      <c r="F151" s="66">
        <f t="shared" ref="F151" si="128">F108+F87+F72+F63+F50+F45</f>
        <v>339580</v>
      </c>
      <c r="G151" s="66">
        <f t="shared" ref="G151" si="129">G108+G87+G72+G63+G50+G45</f>
        <v>0</v>
      </c>
      <c r="H151" s="66">
        <f t="shared" si="127"/>
        <v>0</v>
      </c>
      <c r="I151" s="66"/>
      <c r="J151" s="66"/>
      <c r="K151" s="66"/>
      <c r="L151" s="66"/>
      <c r="M151" s="66">
        <f t="shared" si="127"/>
        <v>0</v>
      </c>
      <c r="N151" s="66"/>
      <c r="O151" s="66">
        <f t="shared" ref="O151" si="130">O108+O87+O72+O63+O50+O45</f>
        <v>0</v>
      </c>
      <c r="P151" s="66">
        <f t="shared" si="127"/>
        <v>51411533</v>
      </c>
      <c r="Q151" s="66">
        <f t="shared" si="127"/>
        <v>11776790</v>
      </c>
      <c r="R151" s="1"/>
    </row>
    <row r="152" spans="1:18" x14ac:dyDescent="0.2">
      <c r="A152" s="385"/>
      <c r="B152" s="372"/>
      <c r="C152" s="63" t="s">
        <v>36</v>
      </c>
      <c r="D152" s="4">
        <f t="shared" ref="D152:Q152" si="131">D88</f>
        <v>0</v>
      </c>
      <c r="E152" s="4">
        <f t="shared" si="131"/>
        <v>0</v>
      </c>
      <c r="F152" s="4">
        <f t="shared" ref="F152" si="132">F88</f>
        <v>0</v>
      </c>
      <c r="G152" s="4">
        <f t="shared" ref="G152" si="133">G88</f>
        <v>0</v>
      </c>
      <c r="H152" s="4">
        <f t="shared" si="131"/>
        <v>0</v>
      </c>
      <c r="I152" s="4"/>
      <c r="J152" s="4"/>
      <c r="K152" s="4"/>
      <c r="L152" s="4"/>
      <c r="M152" s="4">
        <f t="shared" si="131"/>
        <v>0</v>
      </c>
      <c r="N152" s="4"/>
      <c r="O152" s="4">
        <f t="shared" ref="O152" si="134">O88</f>
        <v>0</v>
      </c>
      <c r="P152" s="4">
        <f t="shared" si="131"/>
        <v>0</v>
      </c>
      <c r="Q152" s="107">
        <f t="shared" si="131"/>
        <v>0</v>
      </c>
    </row>
    <row r="153" spans="1:18" x14ac:dyDescent="0.2">
      <c r="A153" s="385"/>
      <c r="B153" s="372"/>
      <c r="C153" s="63" t="s">
        <v>23</v>
      </c>
      <c r="D153" s="4">
        <f t="shared" ref="D153:Q153" si="135">D53+D51+D55+D46</f>
        <v>18149516</v>
      </c>
      <c r="E153" s="4">
        <f t="shared" si="135"/>
        <v>0</v>
      </c>
      <c r="F153" s="4">
        <f t="shared" ref="F153" si="136">F53+F51+F55+F46</f>
        <v>0</v>
      </c>
      <c r="G153" s="4">
        <f t="shared" ref="G153" si="137">G53+G51+G55+G46</f>
        <v>0</v>
      </c>
      <c r="H153" s="4">
        <f t="shared" si="135"/>
        <v>0</v>
      </c>
      <c r="I153" s="4"/>
      <c r="J153" s="4"/>
      <c r="K153" s="4"/>
      <c r="L153" s="4"/>
      <c r="M153" s="4">
        <f t="shared" si="135"/>
        <v>0</v>
      </c>
      <c r="N153" s="4"/>
      <c r="O153" s="4">
        <f t="shared" ref="O153" si="138">O53+O51+O55+O46</f>
        <v>0</v>
      </c>
      <c r="P153" s="4">
        <f t="shared" si="135"/>
        <v>18149516</v>
      </c>
      <c r="Q153" s="135">
        <f t="shared" si="135"/>
        <v>11797703</v>
      </c>
    </row>
    <row r="154" spans="1:18" x14ac:dyDescent="0.2">
      <c r="A154" s="385"/>
      <c r="B154" s="372"/>
      <c r="C154" s="63" t="s">
        <v>5</v>
      </c>
      <c r="D154" s="4">
        <f t="shared" ref="D154:Q154" si="139">D54+D56+D47</f>
        <v>21758284</v>
      </c>
      <c r="E154" s="4">
        <f t="shared" si="139"/>
        <v>0</v>
      </c>
      <c r="F154" s="4">
        <f t="shared" ref="F154" si="140">F54+F56+F47</f>
        <v>0</v>
      </c>
      <c r="G154" s="4">
        <f t="shared" ref="G154" si="141">G54+G56+G47</f>
        <v>0</v>
      </c>
      <c r="H154" s="4">
        <f t="shared" si="139"/>
        <v>0</v>
      </c>
      <c r="I154" s="4"/>
      <c r="J154" s="4"/>
      <c r="K154" s="4"/>
      <c r="L154" s="4"/>
      <c r="M154" s="4">
        <f t="shared" si="139"/>
        <v>0</v>
      </c>
      <c r="N154" s="4"/>
      <c r="O154" s="4">
        <f t="shared" ref="O154" si="142">O54+O56+O47</f>
        <v>0</v>
      </c>
      <c r="P154" s="4">
        <f t="shared" si="139"/>
        <v>21758284</v>
      </c>
      <c r="Q154" s="107">
        <f t="shared" si="139"/>
        <v>19561842</v>
      </c>
    </row>
    <row r="155" spans="1:18" x14ac:dyDescent="0.2">
      <c r="A155" s="385"/>
      <c r="B155" s="372"/>
      <c r="C155" s="65" t="s">
        <v>96</v>
      </c>
      <c r="D155" s="66">
        <f t="shared" ref="D155:Q155" si="143">D54+D53+D51+D56+D55+D47+D46</f>
        <v>39907800</v>
      </c>
      <c r="E155" s="66">
        <f t="shared" si="143"/>
        <v>0</v>
      </c>
      <c r="F155" s="66">
        <f t="shared" ref="F155" si="144">F54+F53+F51+F56+F55+F47+F46</f>
        <v>0</v>
      </c>
      <c r="G155" s="66">
        <f t="shared" ref="G155" si="145">G54+G53+G51+G56+G55+G47+G46</f>
        <v>0</v>
      </c>
      <c r="H155" s="66">
        <f t="shared" si="143"/>
        <v>0</v>
      </c>
      <c r="I155" s="66"/>
      <c r="J155" s="66"/>
      <c r="K155" s="66"/>
      <c r="L155" s="66"/>
      <c r="M155" s="66">
        <f t="shared" si="143"/>
        <v>0</v>
      </c>
      <c r="N155" s="66"/>
      <c r="O155" s="66">
        <f t="shared" ref="O155" si="146">O54+O53+O51+O56+O55+O47+O46</f>
        <v>0</v>
      </c>
      <c r="P155" s="66">
        <f t="shared" si="143"/>
        <v>39907800</v>
      </c>
      <c r="Q155" s="109">
        <f t="shared" si="143"/>
        <v>31359545</v>
      </c>
      <c r="R155" s="1"/>
    </row>
    <row r="156" spans="1:18" x14ac:dyDescent="0.2">
      <c r="A156" s="385"/>
      <c r="B156" s="372"/>
      <c r="C156" s="63" t="s">
        <v>31</v>
      </c>
      <c r="D156" s="4">
        <f t="shared" ref="D156:Q156" si="147">D89+D64+D109</f>
        <v>0</v>
      </c>
      <c r="E156" s="4">
        <f t="shared" si="147"/>
        <v>0</v>
      </c>
      <c r="F156" s="4">
        <f t="shared" ref="F156" si="148">F89+F64+F109</f>
        <v>0</v>
      </c>
      <c r="G156" s="4">
        <f t="shared" ref="G156" si="149">G89+G64+G109</f>
        <v>0</v>
      </c>
      <c r="H156" s="4">
        <f t="shared" si="147"/>
        <v>0</v>
      </c>
      <c r="I156" s="4"/>
      <c r="J156" s="4"/>
      <c r="K156" s="4"/>
      <c r="L156" s="4"/>
      <c r="M156" s="4">
        <f t="shared" si="147"/>
        <v>0</v>
      </c>
      <c r="N156" s="4"/>
      <c r="O156" s="4">
        <f t="shared" ref="O156" si="150">O89+O64+O109</f>
        <v>0</v>
      </c>
      <c r="P156" s="4">
        <f t="shared" si="147"/>
        <v>0</v>
      </c>
      <c r="Q156" s="4">
        <f t="shared" si="147"/>
        <v>0</v>
      </c>
    </row>
    <row r="157" spans="1:18" x14ac:dyDescent="0.2">
      <c r="A157" s="385"/>
      <c r="B157" s="372"/>
      <c r="C157" s="63" t="s">
        <v>32</v>
      </c>
      <c r="D157" s="4">
        <f t="shared" ref="D157:Q157" si="151">D65+D90+D110</f>
        <v>0</v>
      </c>
      <c r="E157" s="4">
        <f t="shared" si="151"/>
        <v>0</v>
      </c>
      <c r="F157" s="4">
        <f t="shared" ref="F157" si="152">F65+F90+F110</f>
        <v>0</v>
      </c>
      <c r="G157" s="4">
        <f t="shared" ref="G157" si="153">G65+G90+G110</f>
        <v>0</v>
      </c>
      <c r="H157" s="4">
        <f t="shared" si="151"/>
        <v>0</v>
      </c>
      <c r="I157" s="4"/>
      <c r="J157" s="4"/>
      <c r="K157" s="4"/>
      <c r="L157" s="4"/>
      <c r="M157" s="4">
        <f t="shared" si="151"/>
        <v>0</v>
      </c>
      <c r="N157" s="4"/>
      <c r="O157" s="4">
        <f t="shared" ref="O157" si="154">O65+O90+O110</f>
        <v>0</v>
      </c>
      <c r="P157" s="4">
        <f t="shared" si="151"/>
        <v>0</v>
      </c>
      <c r="Q157" s="4">
        <f t="shared" si="151"/>
        <v>0</v>
      </c>
    </row>
    <row r="158" spans="1:18" x14ac:dyDescent="0.2">
      <c r="A158" s="385"/>
      <c r="B158" s="372"/>
      <c r="C158" s="63" t="s">
        <v>13</v>
      </c>
      <c r="D158" s="4">
        <f t="shared" ref="D158:M159" si="155">D91+D66+D111</f>
        <v>21680</v>
      </c>
      <c r="E158" s="4">
        <f t="shared" si="155"/>
        <v>0</v>
      </c>
      <c r="F158" s="4">
        <f t="shared" ref="F158" si="156">F91+F66+F111</f>
        <v>0</v>
      </c>
      <c r="G158" s="4">
        <f t="shared" ref="G158" si="157">G91+G66+G111</f>
        <v>0</v>
      </c>
      <c r="H158" s="4">
        <f t="shared" si="155"/>
        <v>0</v>
      </c>
      <c r="I158" s="4"/>
      <c r="J158" s="4"/>
      <c r="K158" s="4"/>
      <c r="L158" s="4"/>
      <c r="M158" s="4">
        <f t="shared" si="155"/>
        <v>0</v>
      </c>
      <c r="N158" s="4"/>
      <c r="O158" s="4">
        <f t="shared" ref="O158" si="158">O91+O66+O111</f>
        <v>0</v>
      </c>
      <c r="P158" s="4">
        <f t="shared" ref="P158:Q159" si="159">P91+P66+P111</f>
        <v>21680</v>
      </c>
      <c r="Q158" s="4">
        <f t="shared" si="159"/>
        <v>0</v>
      </c>
    </row>
    <row r="159" spans="1:18" x14ac:dyDescent="0.2">
      <c r="A159" s="385"/>
      <c r="B159" s="372"/>
      <c r="C159" s="63" t="s">
        <v>14</v>
      </c>
      <c r="D159" s="4">
        <f t="shared" si="155"/>
        <v>5854</v>
      </c>
      <c r="E159" s="4">
        <f t="shared" si="155"/>
        <v>0</v>
      </c>
      <c r="F159" s="4">
        <f t="shared" ref="F159" si="160">F92+F67+F112</f>
        <v>0</v>
      </c>
      <c r="G159" s="4">
        <f t="shared" ref="G159" si="161">G92+G67+G112</f>
        <v>0</v>
      </c>
      <c r="H159" s="4">
        <f t="shared" si="155"/>
        <v>0</v>
      </c>
      <c r="I159" s="4"/>
      <c r="J159" s="4"/>
      <c r="K159" s="4"/>
      <c r="L159" s="4"/>
      <c r="M159" s="4">
        <f t="shared" si="155"/>
        <v>0</v>
      </c>
      <c r="N159" s="4"/>
      <c r="O159" s="4">
        <f t="shared" ref="O159" si="162">O92+O67+O112</f>
        <v>0</v>
      </c>
      <c r="P159" s="4">
        <f t="shared" si="159"/>
        <v>5854</v>
      </c>
      <c r="Q159" s="4">
        <f t="shared" si="159"/>
        <v>0</v>
      </c>
    </row>
    <row r="160" spans="1:18" x14ac:dyDescent="0.2">
      <c r="A160" s="385"/>
      <c r="B160" s="372"/>
      <c r="C160" s="65" t="s">
        <v>97</v>
      </c>
      <c r="D160" s="66">
        <f t="shared" ref="D160:Q160" si="163">D92+D91+D89+D67+D66+D65+D64+D90+D109+D111+D112+D110</f>
        <v>27534</v>
      </c>
      <c r="E160" s="66">
        <f t="shared" si="163"/>
        <v>0</v>
      </c>
      <c r="F160" s="66">
        <f t="shared" ref="F160" si="164">F92+F91+F89+F67+F66+F65+F64+F90+F109+F111+F112+F110</f>
        <v>0</v>
      </c>
      <c r="G160" s="66">
        <f t="shared" ref="G160" si="165">G92+G91+G89+G67+G66+G65+G64+G90+G109+G111+G112+G110</f>
        <v>0</v>
      </c>
      <c r="H160" s="66">
        <f t="shared" si="163"/>
        <v>0</v>
      </c>
      <c r="I160" s="66"/>
      <c r="J160" s="66"/>
      <c r="K160" s="66"/>
      <c r="L160" s="66"/>
      <c r="M160" s="66">
        <f t="shared" si="163"/>
        <v>0</v>
      </c>
      <c r="N160" s="66"/>
      <c r="O160" s="66">
        <f t="shared" ref="O160" si="166">O92+O91+O89+O67+O66+O65+O64+O90+O109+O111+O112+O110</f>
        <v>0</v>
      </c>
      <c r="P160" s="66">
        <f t="shared" si="163"/>
        <v>27534</v>
      </c>
      <c r="Q160" s="66">
        <f t="shared" si="163"/>
        <v>0</v>
      </c>
      <c r="R160" s="1"/>
    </row>
    <row r="161" spans="1:18" x14ac:dyDescent="0.2">
      <c r="A161" s="385"/>
      <c r="B161" s="372"/>
      <c r="C161" s="63" t="s">
        <v>15</v>
      </c>
      <c r="D161" s="4">
        <f t="shared" ref="D161:M162" si="167">D94+D69+D114</f>
        <v>40687713</v>
      </c>
      <c r="E161" s="4">
        <f t="shared" si="167"/>
        <v>1580905</v>
      </c>
      <c r="F161" s="4">
        <f t="shared" ref="F161" si="168">F94+F69+F114</f>
        <v>0</v>
      </c>
      <c r="G161" s="4">
        <f t="shared" ref="G161" si="169">G94+G69+G114</f>
        <v>-1581102</v>
      </c>
      <c r="H161" s="4">
        <f t="shared" si="167"/>
        <v>0</v>
      </c>
      <c r="I161" s="4"/>
      <c r="J161" s="4"/>
      <c r="K161" s="4"/>
      <c r="L161" s="4"/>
      <c r="M161" s="4">
        <f t="shared" si="167"/>
        <v>0</v>
      </c>
      <c r="N161" s="4"/>
      <c r="O161" s="4">
        <f t="shared" ref="O161" si="170">O94+O69+O114</f>
        <v>0</v>
      </c>
      <c r="P161" s="4">
        <f t="shared" ref="P161:Q162" si="171">P94+P69+P114</f>
        <v>40687516</v>
      </c>
      <c r="Q161" s="4">
        <f t="shared" si="171"/>
        <v>39093632</v>
      </c>
    </row>
    <row r="162" spans="1:18" x14ac:dyDescent="0.2">
      <c r="A162" s="385"/>
      <c r="B162" s="372"/>
      <c r="C162" s="63" t="s">
        <v>16</v>
      </c>
      <c r="D162" s="4">
        <f t="shared" si="167"/>
        <v>10985683</v>
      </c>
      <c r="E162" s="4">
        <f t="shared" si="167"/>
        <v>426844</v>
      </c>
      <c r="F162" s="4">
        <f t="shared" ref="F162" si="172">F95+F70+F115</f>
        <v>0</v>
      </c>
      <c r="G162" s="4">
        <f t="shared" ref="G162" si="173">G95+G70+G115</f>
        <v>-426898</v>
      </c>
      <c r="H162" s="4">
        <f t="shared" si="167"/>
        <v>0</v>
      </c>
      <c r="I162" s="4"/>
      <c r="J162" s="4"/>
      <c r="K162" s="4"/>
      <c r="L162" s="4"/>
      <c r="M162" s="4">
        <f t="shared" si="167"/>
        <v>0</v>
      </c>
      <c r="N162" s="4"/>
      <c r="O162" s="4">
        <f t="shared" ref="O162" si="174">O95+O70+O115</f>
        <v>0</v>
      </c>
      <c r="P162" s="4">
        <f t="shared" si="171"/>
        <v>10985629</v>
      </c>
      <c r="Q162" s="4">
        <f t="shared" si="171"/>
        <v>10555280</v>
      </c>
    </row>
    <row r="163" spans="1:18" x14ac:dyDescent="0.2">
      <c r="A163" s="385"/>
      <c r="B163" s="372"/>
      <c r="C163" s="65" t="s">
        <v>98</v>
      </c>
      <c r="D163" s="66">
        <f t="shared" ref="D163:Q163" si="175">D95+D94+D70+D69+D114+D115</f>
        <v>51673396</v>
      </c>
      <c r="E163" s="66">
        <f t="shared" si="175"/>
        <v>2007749</v>
      </c>
      <c r="F163" s="66">
        <f t="shared" ref="F163" si="176">F95+F94+F70+F69+F114+F115</f>
        <v>0</v>
      </c>
      <c r="G163" s="66">
        <f t="shared" ref="G163" si="177">G95+G94+G70+G69+G114+G115</f>
        <v>-2008000</v>
      </c>
      <c r="H163" s="66">
        <f t="shared" si="175"/>
        <v>0</v>
      </c>
      <c r="I163" s="66"/>
      <c r="J163" s="66"/>
      <c r="K163" s="66"/>
      <c r="L163" s="66"/>
      <c r="M163" s="66">
        <f t="shared" si="175"/>
        <v>0</v>
      </c>
      <c r="N163" s="66"/>
      <c r="O163" s="66">
        <f t="shared" ref="O163" si="178">O95+O94+O70+O69+O114+O115</f>
        <v>0</v>
      </c>
      <c r="P163" s="66">
        <f t="shared" si="175"/>
        <v>51673145</v>
      </c>
      <c r="Q163" s="66">
        <f t="shared" si="175"/>
        <v>49648912</v>
      </c>
      <c r="R163" s="1"/>
    </row>
    <row r="164" spans="1:18" x14ac:dyDescent="0.2">
      <c r="A164" s="385"/>
      <c r="B164" s="372"/>
      <c r="C164" s="65" t="s">
        <v>110</v>
      </c>
      <c r="D164" s="66">
        <f t="shared" ref="D164:Q164" si="179">D52</f>
        <v>2500000</v>
      </c>
      <c r="E164" s="66">
        <f t="shared" si="179"/>
        <v>0</v>
      </c>
      <c r="F164" s="66">
        <f t="shared" ref="F164" si="180">F52</f>
        <v>0</v>
      </c>
      <c r="G164" s="66">
        <f t="shared" ref="G164" si="181">G52</f>
        <v>0</v>
      </c>
      <c r="H164" s="66">
        <f t="shared" si="179"/>
        <v>0</v>
      </c>
      <c r="I164" s="66"/>
      <c r="J164" s="66"/>
      <c r="K164" s="66"/>
      <c r="L164" s="66"/>
      <c r="M164" s="66">
        <f t="shared" si="179"/>
        <v>0</v>
      </c>
      <c r="N164" s="66"/>
      <c r="O164" s="66">
        <f t="shared" ref="O164" si="182">O52</f>
        <v>0</v>
      </c>
      <c r="P164" s="66">
        <f t="shared" si="179"/>
        <v>2500000</v>
      </c>
      <c r="Q164" s="110">
        <f t="shared" si="179"/>
        <v>412500</v>
      </c>
      <c r="R164" s="1"/>
    </row>
    <row r="165" spans="1:18" x14ac:dyDescent="0.2">
      <c r="A165" s="385"/>
      <c r="B165" s="372"/>
      <c r="C165" s="63" t="s">
        <v>3</v>
      </c>
      <c r="D165" s="67">
        <f t="shared" ref="D165:Q165" si="183">D49</f>
        <v>349327458</v>
      </c>
      <c r="E165" s="67">
        <f t="shared" si="183"/>
        <v>0</v>
      </c>
      <c r="F165" s="67">
        <f t="shared" ref="F165" si="184">F49</f>
        <v>0</v>
      </c>
      <c r="G165" s="67">
        <f t="shared" ref="G165" si="185">G49</f>
        <v>0</v>
      </c>
      <c r="H165" s="67">
        <f t="shared" si="183"/>
        <v>2070300</v>
      </c>
      <c r="I165" s="67">
        <f t="shared" si="183"/>
        <v>2346363</v>
      </c>
      <c r="J165" s="67">
        <f t="shared" si="183"/>
        <v>321728</v>
      </c>
      <c r="K165" s="67">
        <f t="shared" si="183"/>
        <v>1542350</v>
      </c>
      <c r="L165" s="67">
        <f t="shared" si="183"/>
        <v>4985400</v>
      </c>
      <c r="M165" s="67">
        <f t="shared" si="183"/>
        <v>4794000</v>
      </c>
      <c r="N165" s="67">
        <f t="shared" si="183"/>
        <v>14192000</v>
      </c>
      <c r="O165" s="67">
        <f t="shared" ref="O165" si="186">O49</f>
        <v>4849000</v>
      </c>
      <c r="P165" s="67">
        <f t="shared" si="183"/>
        <v>384428599</v>
      </c>
      <c r="Q165" s="111">
        <f t="shared" si="183"/>
        <v>205323628</v>
      </c>
      <c r="R165" s="1"/>
    </row>
    <row r="166" spans="1:18" x14ac:dyDescent="0.2">
      <c r="A166" s="386"/>
      <c r="B166" s="387"/>
      <c r="C166" s="65" t="s">
        <v>99</v>
      </c>
      <c r="D166" s="66">
        <f>D117</f>
        <v>505683823</v>
      </c>
      <c r="E166" s="66">
        <f t="shared" ref="E166:Q166" si="187">E117</f>
        <v>0</v>
      </c>
      <c r="F166" s="66">
        <f t="shared" ref="F166" si="188">F117</f>
        <v>339580</v>
      </c>
      <c r="G166" s="66">
        <f t="shared" ref="G166" si="189">G117</f>
        <v>-2008000</v>
      </c>
      <c r="H166" s="66">
        <f>H117</f>
        <v>2070300</v>
      </c>
      <c r="I166" s="66">
        <f t="shared" si="187"/>
        <v>2346363</v>
      </c>
      <c r="J166" s="66">
        <f t="shared" si="187"/>
        <v>321728</v>
      </c>
      <c r="K166" s="66">
        <f t="shared" si="187"/>
        <v>1542350</v>
      </c>
      <c r="L166" s="66">
        <f t="shared" si="187"/>
        <v>4985400</v>
      </c>
      <c r="M166" s="66">
        <f t="shared" si="187"/>
        <v>4794000</v>
      </c>
      <c r="N166" s="66">
        <f t="shared" si="187"/>
        <v>14192000</v>
      </c>
      <c r="O166" s="66">
        <f t="shared" ref="O166" si="190">O117</f>
        <v>4849000</v>
      </c>
      <c r="P166" s="66">
        <f>P117</f>
        <v>539116544</v>
      </c>
      <c r="Q166" s="66">
        <f t="shared" si="187"/>
        <v>302375819</v>
      </c>
      <c r="R166" s="1"/>
    </row>
    <row r="167" spans="1:18" x14ac:dyDescent="0.2">
      <c r="A167" s="1"/>
      <c r="B167" s="98"/>
      <c r="C167" s="1"/>
      <c r="D167" s="1"/>
      <c r="E167" s="68"/>
      <c r="F167" s="68"/>
      <c r="G167" s="68"/>
      <c r="H167" s="1"/>
      <c r="I167" s="1"/>
      <c r="J167" s="1"/>
      <c r="K167" s="1"/>
      <c r="L167" s="1"/>
      <c r="M167" s="1"/>
      <c r="N167" s="1"/>
      <c r="O167" s="1"/>
      <c r="P167" s="1"/>
      <c r="Q167" s="112"/>
      <c r="R167" s="1"/>
    </row>
    <row r="168" spans="1:18" s="12" customFormat="1" ht="15" x14ac:dyDescent="0.25">
      <c r="A168" s="16" t="s">
        <v>52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R168" s="316"/>
    </row>
    <row r="169" spans="1:18" s="12" customFormat="1" ht="15" x14ac:dyDescent="0.25">
      <c r="A169" s="312"/>
      <c r="B169" s="312"/>
      <c r="C169" s="312"/>
      <c r="D169" s="14"/>
      <c r="E169" s="14"/>
      <c r="F169" s="14"/>
      <c r="G169" s="14"/>
      <c r="H169" s="15"/>
      <c r="I169" s="15"/>
      <c r="J169" s="15"/>
      <c r="K169" s="15"/>
      <c r="L169" s="15"/>
      <c r="R169" s="316"/>
    </row>
    <row r="170" spans="1:18" s="12" customFormat="1" ht="15" x14ac:dyDescent="0.25">
      <c r="A170" s="16" t="s">
        <v>203</v>
      </c>
      <c r="B170" s="16"/>
      <c r="C170" s="16"/>
      <c r="D170" s="16"/>
      <c r="E170" s="311"/>
      <c r="F170" s="331"/>
      <c r="G170" s="327"/>
      <c r="H170" s="15">
        <f>SUM(H33)</f>
        <v>0</v>
      </c>
      <c r="I170" s="15"/>
      <c r="J170" s="15"/>
      <c r="K170" s="15"/>
      <c r="L170" s="15"/>
      <c r="R170" s="316"/>
    </row>
    <row r="171" spans="1:18" s="12" customFormat="1" ht="15" x14ac:dyDescent="0.25">
      <c r="A171" s="16" t="s">
        <v>204</v>
      </c>
      <c r="B171" s="16"/>
      <c r="C171" s="16"/>
      <c r="D171" s="16"/>
      <c r="E171" s="311"/>
      <c r="F171" s="331"/>
      <c r="G171" s="327"/>
      <c r="H171" s="15">
        <v>0</v>
      </c>
      <c r="I171" s="15"/>
      <c r="J171" s="15"/>
      <c r="K171" s="15"/>
      <c r="L171" s="15"/>
      <c r="R171" s="316"/>
    </row>
    <row r="172" spans="1:18" s="12" customFormat="1" ht="15" x14ac:dyDescent="0.25">
      <c r="A172" s="16" t="s">
        <v>192</v>
      </c>
      <c r="B172" s="16"/>
      <c r="C172" s="16"/>
      <c r="D172" s="16"/>
      <c r="E172" s="311"/>
      <c r="F172" s="331"/>
      <c r="G172" s="327"/>
      <c r="H172" s="15">
        <f>SUM(H31,I31,J31,K31,L31,M31,N31,O31)</f>
        <v>35101141</v>
      </c>
      <c r="I172" s="15"/>
      <c r="J172" s="15"/>
      <c r="K172" s="15"/>
      <c r="L172" s="15"/>
      <c r="R172" s="316"/>
    </row>
    <row r="173" spans="1:18" s="12" customFormat="1" ht="15" x14ac:dyDescent="0.25">
      <c r="A173" s="16" t="s">
        <v>147</v>
      </c>
      <c r="B173" s="16"/>
      <c r="C173" s="16"/>
      <c r="D173" s="16"/>
      <c r="E173" s="311"/>
      <c r="F173" s="331"/>
      <c r="G173" s="327"/>
      <c r="H173" s="15">
        <v>0</v>
      </c>
      <c r="I173" s="15"/>
      <c r="J173" s="15"/>
      <c r="K173" s="15"/>
      <c r="L173" s="15"/>
      <c r="R173" s="316"/>
    </row>
    <row r="174" spans="1:18" s="12" customFormat="1" ht="15" x14ac:dyDescent="0.25">
      <c r="A174" s="360" t="s">
        <v>201</v>
      </c>
      <c r="B174" s="360"/>
      <c r="C174" s="360"/>
      <c r="D174" s="360"/>
      <c r="E174" s="311"/>
      <c r="F174" s="331"/>
      <c r="G174" s="327"/>
      <c r="H174" s="15">
        <v>0</v>
      </c>
      <c r="I174" s="15"/>
      <c r="J174" s="15"/>
      <c r="K174" s="15"/>
      <c r="L174" s="15"/>
      <c r="R174" s="316"/>
    </row>
    <row r="175" spans="1:18" s="12" customFormat="1" ht="15" x14ac:dyDescent="0.25">
      <c r="A175" s="360" t="s">
        <v>58</v>
      </c>
      <c r="B175" s="360"/>
      <c r="C175" s="360"/>
      <c r="D175" s="360"/>
      <c r="E175" s="311"/>
      <c r="F175" s="331"/>
      <c r="G175" s="327"/>
      <c r="H175" s="15">
        <v>0</v>
      </c>
      <c r="I175" s="15"/>
      <c r="J175" s="15"/>
      <c r="K175" s="15"/>
      <c r="L175" s="15"/>
      <c r="R175" s="316"/>
    </row>
    <row r="176" spans="1:18" s="12" customFormat="1" ht="15" x14ac:dyDescent="0.25">
      <c r="A176" s="16" t="s">
        <v>202</v>
      </c>
      <c r="B176" s="16"/>
      <c r="C176" s="16"/>
      <c r="D176" s="16"/>
      <c r="E176" s="311"/>
      <c r="F176" s="331"/>
      <c r="G176" s="327"/>
      <c r="H176" s="15">
        <f>SUM(G28)</f>
        <v>-2008000</v>
      </c>
      <c r="I176" s="15"/>
      <c r="J176" s="15"/>
      <c r="K176" s="15"/>
      <c r="L176" s="15"/>
      <c r="R176" s="316"/>
    </row>
    <row r="177" spans="1:18" s="12" customFormat="1" ht="15" x14ac:dyDescent="0.25">
      <c r="A177" s="311" t="s">
        <v>61</v>
      </c>
      <c r="B177" s="311"/>
      <c r="C177" s="311"/>
      <c r="D177" s="311"/>
      <c r="E177" s="311"/>
      <c r="F177" s="331"/>
      <c r="G177" s="327"/>
      <c r="H177" s="15">
        <v>0</v>
      </c>
      <c r="I177" s="15"/>
      <c r="J177" s="15"/>
      <c r="K177" s="15"/>
      <c r="L177" s="15"/>
      <c r="R177" s="316"/>
    </row>
    <row r="178" spans="1:18" s="12" customFormat="1" ht="15" x14ac:dyDescent="0.25">
      <c r="A178" s="360" t="s">
        <v>62</v>
      </c>
      <c r="B178" s="360"/>
      <c r="C178" s="360"/>
      <c r="D178" s="360"/>
      <c r="E178" s="311"/>
      <c r="F178" s="331"/>
      <c r="G178" s="327"/>
      <c r="H178" s="15">
        <f>SUM(F7,F8)</f>
        <v>339580</v>
      </c>
      <c r="I178" s="15"/>
      <c r="J178" s="15"/>
      <c r="K178" s="15"/>
      <c r="L178" s="15"/>
      <c r="R178" s="316"/>
    </row>
    <row r="179" spans="1:18" s="12" customFormat="1" ht="15" x14ac:dyDescent="0.25">
      <c r="A179" s="310" t="s">
        <v>149</v>
      </c>
      <c r="B179" s="310"/>
      <c r="C179" s="310"/>
      <c r="D179" s="310"/>
      <c r="E179" s="310"/>
      <c r="F179" s="332"/>
      <c r="G179" s="328"/>
      <c r="H179" s="19">
        <v>0</v>
      </c>
      <c r="I179" s="321"/>
      <c r="J179" s="321"/>
      <c r="K179" s="321"/>
      <c r="L179" s="321"/>
      <c r="R179" s="316"/>
    </row>
    <row r="180" spans="1:18" s="12" customFormat="1" ht="15" x14ac:dyDescent="0.25">
      <c r="A180" s="360" t="s">
        <v>63</v>
      </c>
      <c r="B180" s="360"/>
      <c r="C180" s="360"/>
      <c r="D180" s="360"/>
      <c r="E180" s="311"/>
      <c r="F180" s="331"/>
      <c r="G180" s="327"/>
      <c r="H180" s="15">
        <f>SUM(H170:H179)</f>
        <v>33432721</v>
      </c>
      <c r="I180" s="15"/>
      <c r="J180" s="15"/>
      <c r="K180" s="15"/>
      <c r="L180" s="15"/>
      <c r="R180" s="316"/>
    </row>
    <row r="181" spans="1:18" s="12" customFormat="1" ht="15" x14ac:dyDescent="0.25">
      <c r="A181" s="362"/>
      <c r="B181" s="362"/>
      <c r="C181" s="362"/>
      <c r="D181" s="362"/>
      <c r="E181" s="362"/>
      <c r="F181" s="362"/>
      <c r="G181" s="362"/>
      <c r="H181" s="362"/>
      <c r="I181" s="318"/>
      <c r="J181" s="318"/>
      <c r="K181" s="318"/>
      <c r="L181" s="318"/>
      <c r="R181" s="316"/>
    </row>
    <row r="182" spans="1:18" s="12" customFormat="1" ht="15" x14ac:dyDescent="0.25">
      <c r="A182" s="362"/>
      <c r="B182" s="362"/>
      <c r="C182" s="362"/>
      <c r="D182" s="362"/>
      <c r="E182" s="362"/>
      <c r="F182" s="362"/>
      <c r="G182" s="362"/>
      <c r="H182" s="362"/>
      <c r="I182" s="318"/>
      <c r="J182" s="318"/>
      <c r="K182" s="318"/>
      <c r="L182" s="318"/>
      <c r="R182" s="316"/>
    </row>
    <row r="183" spans="1:18" s="12" customFormat="1" ht="15" x14ac:dyDescent="0.25">
      <c r="A183" s="362"/>
      <c r="B183" s="362"/>
      <c r="C183" s="362"/>
      <c r="D183" s="362"/>
      <c r="E183" s="362"/>
      <c r="F183" s="362"/>
      <c r="G183" s="362"/>
      <c r="H183" s="362"/>
      <c r="I183" s="318"/>
      <c r="J183" s="318"/>
      <c r="K183" s="318"/>
      <c r="L183" s="318"/>
      <c r="R183" s="316"/>
    </row>
    <row r="184" spans="1:18" s="12" customFormat="1" ht="15" x14ac:dyDescent="0.25">
      <c r="A184" s="360" t="s">
        <v>64</v>
      </c>
      <c r="B184" s="360"/>
      <c r="C184" s="360"/>
      <c r="D184" s="360"/>
      <c r="E184" s="360"/>
      <c r="F184" s="360"/>
      <c r="G184" s="360"/>
      <c r="H184" s="360"/>
      <c r="I184" s="317"/>
      <c r="J184" s="317"/>
      <c r="K184" s="317"/>
      <c r="L184" s="317"/>
      <c r="R184" s="316"/>
    </row>
    <row r="185" spans="1:18" s="12" customFormat="1" ht="15" x14ac:dyDescent="0.25">
      <c r="A185" s="362"/>
      <c r="B185" s="362"/>
      <c r="C185" s="362"/>
      <c r="D185" s="362"/>
      <c r="E185" s="362"/>
      <c r="F185" s="362"/>
      <c r="G185" s="362"/>
      <c r="H185" s="362"/>
      <c r="I185" s="318"/>
      <c r="J185" s="318"/>
      <c r="K185" s="318"/>
      <c r="L185" s="318"/>
      <c r="R185" s="316"/>
    </row>
    <row r="186" spans="1:18" s="12" customFormat="1" ht="15" x14ac:dyDescent="0.25">
      <c r="A186" s="360" t="s">
        <v>65</v>
      </c>
      <c r="B186" s="360"/>
      <c r="C186" s="360"/>
      <c r="D186" s="360"/>
      <c r="E186" s="311"/>
      <c r="F186" s="331"/>
      <c r="G186" s="327"/>
      <c r="H186" s="15">
        <f>SUM(H49,I49,J49,K49,L49,M49,N49,O49)</f>
        <v>35101141</v>
      </c>
      <c r="I186" s="15"/>
      <c r="J186" s="15"/>
      <c r="K186" s="15"/>
      <c r="L186" s="15"/>
      <c r="R186" s="316"/>
    </row>
    <row r="187" spans="1:18" s="12" customFormat="1" ht="15" x14ac:dyDescent="0.25">
      <c r="A187" s="311" t="s">
        <v>150</v>
      </c>
      <c r="B187" s="311"/>
      <c r="C187" s="311"/>
      <c r="D187" s="311"/>
      <c r="E187" s="311"/>
      <c r="F187" s="331"/>
      <c r="G187" s="327"/>
      <c r="H187" s="15">
        <v>0</v>
      </c>
      <c r="I187" s="15"/>
      <c r="J187" s="15"/>
      <c r="K187" s="15"/>
      <c r="L187" s="15"/>
      <c r="R187" s="316"/>
    </row>
    <row r="188" spans="1:18" s="12" customFormat="1" ht="15" x14ac:dyDescent="0.25">
      <c r="A188" s="360" t="s">
        <v>66</v>
      </c>
      <c r="B188" s="360"/>
      <c r="C188" s="360"/>
      <c r="D188" s="360"/>
      <c r="E188" s="311"/>
      <c r="F188" s="331"/>
      <c r="G188" s="327"/>
      <c r="H188" s="15">
        <v>0</v>
      </c>
      <c r="I188" s="15"/>
      <c r="J188" s="15"/>
      <c r="K188" s="15"/>
      <c r="L188" s="15"/>
      <c r="R188" s="316"/>
    </row>
    <row r="189" spans="1:18" s="12" customFormat="1" ht="15" x14ac:dyDescent="0.25">
      <c r="A189" s="360" t="s">
        <v>67</v>
      </c>
      <c r="B189" s="360"/>
      <c r="C189" s="360"/>
      <c r="D189" s="360"/>
      <c r="E189" s="311"/>
      <c r="F189" s="331"/>
      <c r="G189" s="327"/>
      <c r="H189" s="15">
        <v>0</v>
      </c>
      <c r="I189" s="15"/>
      <c r="J189" s="15"/>
      <c r="K189" s="15"/>
      <c r="L189" s="15"/>
      <c r="R189" s="316"/>
    </row>
    <row r="190" spans="1:18" s="12" customFormat="1" ht="15" x14ac:dyDescent="0.25">
      <c r="A190" s="360" t="s">
        <v>68</v>
      </c>
      <c r="B190" s="360"/>
      <c r="C190" s="360"/>
      <c r="D190" s="360"/>
      <c r="E190" s="311"/>
      <c r="F190" s="331"/>
      <c r="G190" s="327"/>
      <c r="H190" s="15">
        <f>SUM(F38,F42)</f>
        <v>339580</v>
      </c>
      <c r="I190" s="15"/>
      <c r="J190" s="15"/>
      <c r="K190" s="15"/>
      <c r="L190" s="15"/>
      <c r="R190" s="316"/>
    </row>
    <row r="191" spans="1:18" s="12" customFormat="1" ht="15" x14ac:dyDescent="0.25">
      <c r="A191" s="311" t="s">
        <v>73</v>
      </c>
      <c r="B191" s="311"/>
      <c r="C191" s="311"/>
      <c r="D191" s="311"/>
      <c r="E191" s="311"/>
      <c r="F191" s="331"/>
      <c r="G191" s="327"/>
      <c r="H191" s="15">
        <f>SUM(G114,G115)</f>
        <v>-2008000</v>
      </c>
      <c r="I191" s="15"/>
      <c r="J191" s="15"/>
      <c r="K191" s="15"/>
      <c r="L191" s="15"/>
      <c r="R191" s="316"/>
    </row>
    <row r="192" spans="1:18" s="12" customFormat="1" ht="15" x14ac:dyDescent="0.25">
      <c r="A192" s="311" t="s">
        <v>69</v>
      </c>
      <c r="B192" s="311"/>
      <c r="C192" s="311"/>
      <c r="D192" s="311"/>
      <c r="E192" s="311"/>
      <c r="F192" s="331"/>
      <c r="G192" s="327"/>
      <c r="H192" s="15">
        <v>0</v>
      </c>
      <c r="I192" s="15"/>
      <c r="J192" s="15"/>
      <c r="K192" s="15"/>
      <c r="L192" s="15"/>
      <c r="R192" s="316"/>
    </row>
    <row r="193" spans="1:18" s="12" customFormat="1" ht="15" x14ac:dyDescent="0.25">
      <c r="A193" s="20" t="s">
        <v>152</v>
      </c>
      <c r="B193" s="20"/>
      <c r="C193" s="20"/>
      <c r="D193" s="21"/>
      <c r="E193" s="21"/>
      <c r="F193" s="21"/>
      <c r="G193" s="21"/>
      <c r="H193" s="22">
        <v>0</v>
      </c>
      <c r="I193" s="322"/>
      <c r="J193" s="322"/>
      <c r="K193" s="322"/>
      <c r="L193" s="322"/>
      <c r="R193" s="316"/>
    </row>
    <row r="194" spans="1:18" s="12" customFormat="1" ht="15" x14ac:dyDescent="0.25">
      <c r="A194" s="358" t="s">
        <v>63</v>
      </c>
      <c r="B194" s="358"/>
      <c r="C194" s="358"/>
      <c r="D194" s="358"/>
      <c r="E194" s="311"/>
      <c r="F194" s="331"/>
      <c r="G194" s="327"/>
      <c r="H194" s="15">
        <f>SUM(H186:H193)</f>
        <v>33432721</v>
      </c>
      <c r="I194" s="15"/>
      <c r="J194" s="15"/>
      <c r="K194" s="15"/>
      <c r="L194" s="15"/>
      <c r="R194" s="316"/>
    </row>
    <row r="195" spans="1:18" s="12" customFormat="1" ht="15" x14ac:dyDescent="0.25">
      <c r="A195" s="311"/>
      <c r="B195" s="16"/>
      <c r="C195" s="23"/>
      <c r="D195" s="14"/>
      <c r="E195" s="14"/>
      <c r="F195" s="14"/>
      <c r="G195" s="14"/>
      <c r="H195" s="15"/>
      <c r="I195" s="15"/>
      <c r="J195" s="15"/>
      <c r="K195" s="15"/>
      <c r="L195" s="15"/>
      <c r="R195" s="316"/>
    </row>
    <row r="196" spans="1:18" s="12" customFormat="1" ht="15" x14ac:dyDescent="0.25">
      <c r="A196" s="360" t="s">
        <v>70</v>
      </c>
      <c r="B196" s="360"/>
      <c r="C196" s="360"/>
      <c r="D196" s="360"/>
      <c r="E196" s="360"/>
      <c r="F196" s="360"/>
      <c r="G196" s="360"/>
      <c r="H196" s="360"/>
      <c r="I196" s="317"/>
      <c r="J196" s="317"/>
      <c r="K196" s="317"/>
      <c r="L196" s="317"/>
      <c r="R196" s="316"/>
    </row>
    <row r="197" spans="1:18" s="12" customFormat="1" ht="15" x14ac:dyDescent="0.25">
      <c r="A197" s="312"/>
      <c r="B197" s="312"/>
      <c r="C197" s="312"/>
      <c r="D197" s="14"/>
      <c r="E197" s="14"/>
      <c r="F197" s="14"/>
      <c r="G197" s="14"/>
      <c r="H197" s="15"/>
      <c r="I197" s="15"/>
      <c r="J197" s="15"/>
      <c r="K197" s="15"/>
      <c r="L197" s="15"/>
      <c r="R197" s="316"/>
    </row>
    <row r="198" spans="1:18" s="12" customFormat="1" ht="15" x14ac:dyDescent="0.25">
      <c r="A198" s="16" t="s">
        <v>191</v>
      </c>
      <c r="B198" s="16"/>
      <c r="C198" s="16"/>
      <c r="D198" s="16"/>
      <c r="E198" s="311"/>
      <c r="F198" s="331"/>
      <c r="G198" s="327"/>
      <c r="H198" s="15">
        <v>0</v>
      </c>
      <c r="I198" s="15"/>
      <c r="J198" s="15"/>
      <c r="K198" s="15"/>
      <c r="L198" s="15"/>
      <c r="R198" s="316"/>
    </row>
    <row r="199" spans="1:18" s="12" customFormat="1" ht="15" x14ac:dyDescent="0.25">
      <c r="A199" s="360" t="s">
        <v>192</v>
      </c>
      <c r="B199" s="360"/>
      <c r="C199" s="360"/>
      <c r="D199" s="360"/>
      <c r="E199" s="311"/>
      <c r="F199" s="331"/>
      <c r="G199" s="327"/>
      <c r="H199" s="15">
        <v>0</v>
      </c>
      <c r="I199" s="15"/>
      <c r="J199" s="15"/>
      <c r="K199" s="15"/>
      <c r="L199" s="15"/>
      <c r="R199" s="316"/>
    </row>
    <row r="200" spans="1:18" s="12" customFormat="1" ht="15" x14ac:dyDescent="0.25">
      <c r="A200" s="16" t="s">
        <v>147</v>
      </c>
      <c r="B200" s="311"/>
      <c r="C200" s="311"/>
      <c r="D200" s="311"/>
      <c r="E200" s="311"/>
      <c r="F200" s="331"/>
      <c r="G200" s="327"/>
      <c r="H200" s="15">
        <v>0</v>
      </c>
      <c r="I200" s="15"/>
      <c r="J200" s="15"/>
      <c r="K200" s="15"/>
      <c r="L200" s="15"/>
      <c r="R200" s="316"/>
    </row>
    <row r="201" spans="1:18" s="12" customFormat="1" ht="15" x14ac:dyDescent="0.25">
      <c r="A201" s="360" t="s">
        <v>148</v>
      </c>
      <c r="B201" s="360"/>
      <c r="C201" s="360"/>
      <c r="D201" s="360"/>
      <c r="E201" s="311"/>
      <c r="F201" s="331"/>
      <c r="G201" s="327"/>
      <c r="H201" s="15">
        <v>0</v>
      </c>
      <c r="I201" s="15"/>
      <c r="J201" s="15"/>
      <c r="K201" s="15"/>
      <c r="L201" s="15"/>
      <c r="R201" s="316"/>
    </row>
    <row r="202" spans="1:18" s="12" customFormat="1" ht="15" x14ac:dyDescent="0.25">
      <c r="A202" s="360" t="s">
        <v>215</v>
      </c>
      <c r="B202" s="360"/>
      <c r="C202" s="360"/>
      <c r="D202" s="360"/>
      <c r="E202" s="311"/>
      <c r="F202" s="331"/>
      <c r="G202" s="327"/>
      <c r="H202" s="15">
        <f>SUM(E27)</f>
        <v>-2007749</v>
      </c>
      <c r="I202" s="15"/>
      <c r="J202" s="15"/>
      <c r="K202" s="15"/>
      <c r="L202" s="15"/>
      <c r="R202" s="316"/>
    </row>
    <row r="203" spans="1:18" s="12" customFormat="1" ht="15" x14ac:dyDescent="0.25">
      <c r="A203" s="16" t="s">
        <v>216</v>
      </c>
      <c r="B203" s="16"/>
      <c r="C203" s="16"/>
      <c r="D203" s="16"/>
      <c r="E203" s="311"/>
      <c r="F203" s="331"/>
      <c r="G203" s="327"/>
      <c r="H203" s="15">
        <f>SUM(E28)</f>
        <v>2007749</v>
      </c>
      <c r="I203" s="15"/>
      <c r="J203" s="15"/>
      <c r="K203" s="15"/>
      <c r="L203" s="15"/>
      <c r="R203" s="316"/>
    </row>
    <row r="204" spans="1:18" s="12" customFormat="1" ht="15" x14ac:dyDescent="0.25">
      <c r="A204" s="311" t="s">
        <v>61</v>
      </c>
      <c r="B204" s="311"/>
      <c r="C204" s="311"/>
      <c r="D204" s="311"/>
      <c r="E204" s="311"/>
      <c r="F204" s="331"/>
      <c r="G204" s="327"/>
      <c r="H204" s="15">
        <v>0</v>
      </c>
      <c r="I204" s="15"/>
      <c r="J204" s="15"/>
      <c r="K204" s="15"/>
      <c r="L204" s="15"/>
      <c r="R204" s="316"/>
    </row>
    <row r="205" spans="1:18" s="12" customFormat="1" ht="15" x14ac:dyDescent="0.25">
      <c r="A205" s="361" t="s">
        <v>62</v>
      </c>
      <c r="B205" s="361"/>
      <c r="C205" s="361"/>
      <c r="D205" s="361"/>
      <c r="E205" s="310"/>
      <c r="F205" s="332"/>
      <c r="G205" s="328"/>
      <c r="H205" s="19">
        <v>0</v>
      </c>
      <c r="I205" s="321"/>
      <c r="J205" s="321"/>
      <c r="K205" s="321"/>
      <c r="L205" s="321"/>
      <c r="R205" s="316"/>
    </row>
    <row r="206" spans="1:18" s="12" customFormat="1" ht="15" x14ac:dyDescent="0.25">
      <c r="A206" s="358" t="s">
        <v>63</v>
      </c>
      <c r="B206" s="358"/>
      <c r="C206" s="358"/>
      <c r="D206" s="358"/>
      <c r="E206" s="311"/>
      <c r="F206" s="331"/>
      <c r="G206" s="327"/>
      <c r="H206" s="15">
        <f>SUM(H198:H205)</f>
        <v>0</v>
      </c>
      <c r="I206" s="15"/>
      <c r="J206" s="15"/>
      <c r="K206" s="15"/>
      <c r="L206" s="15"/>
      <c r="R206" s="316"/>
    </row>
    <row r="207" spans="1:18" s="12" customFormat="1" ht="15" x14ac:dyDescent="0.25">
      <c r="A207" s="362"/>
      <c r="B207" s="362"/>
      <c r="C207" s="362"/>
      <c r="D207" s="362"/>
      <c r="E207" s="362"/>
      <c r="F207" s="362"/>
      <c r="G207" s="362"/>
      <c r="H207" s="362"/>
      <c r="I207" s="318"/>
      <c r="J207" s="318"/>
      <c r="K207" s="318"/>
      <c r="L207" s="318"/>
      <c r="R207" s="316"/>
    </row>
    <row r="208" spans="1:18" s="12" customFormat="1" ht="15" x14ac:dyDescent="0.25">
      <c r="A208" s="362"/>
      <c r="B208" s="362"/>
      <c r="C208" s="362"/>
      <c r="D208" s="362"/>
      <c r="E208" s="362"/>
      <c r="F208" s="362"/>
      <c r="G208" s="362"/>
      <c r="H208" s="362"/>
      <c r="I208" s="318"/>
      <c r="J208" s="318"/>
      <c r="K208" s="318"/>
      <c r="L208" s="318"/>
      <c r="R208" s="316"/>
    </row>
    <row r="209" spans="1:18" s="12" customFormat="1" ht="15" x14ac:dyDescent="0.25">
      <c r="A209" s="362"/>
      <c r="B209" s="362"/>
      <c r="C209" s="362"/>
      <c r="D209" s="362"/>
      <c r="E209" s="362"/>
      <c r="F209" s="362"/>
      <c r="G209" s="362"/>
      <c r="H209" s="362"/>
      <c r="I209" s="318"/>
      <c r="J209" s="318"/>
      <c r="K209" s="318"/>
      <c r="L209" s="318"/>
      <c r="R209" s="316"/>
    </row>
    <row r="210" spans="1:18" s="12" customFormat="1" ht="15" x14ac:dyDescent="0.25">
      <c r="A210" s="360" t="s">
        <v>71</v>
      </c>
      <c r="B210" s="360"/>
      <c r="C210" s="360"/>
      <c r="D210" s="360"/>
      <c r="E210" s="360"/>
      <c r="F210" s="360"/>
      <c r="G210" s="360"/>
      <c r="H210" s="360"/>
      <c r="I210" s="317"/>
      <c r="J210" s="317"/>
      <c r="K210" s="317"/>
      <c r="L210" s="317"/>
      <c r="R210" s="316"/>
    </row>
    <row r="211" spans="1:18" s="12" customFormat="1" ht="15" x14ac:dyDescent="0.25">
      <c r="A211" s="362"/>
      <c r="B211" s="362"/>
      <c r="C211" s="362"/>
      <c r="D211" s="362"/>
      <c r="E211" s="362"/>
      <c r="F211" s="362"/>
      <c r="G211" s="362"/>
      <c r="H211" s="362"/>
      <c r="I211" s="318"/>
      <c r="J211" s="318"/>
      <c r="K211" s="318"/>
      <c r="L211" s="318"/>
      <c r="R211" s="316"/>
    </row>
    <row r="212" spans="1:18" s="12" customFormat="1" ht="15" x14ac:dyDescent="0.25">
      <c r="A212" s="360" t="s">
        <v>65</v>
      </c>
      <c r="B212" s="360"/>
      <c r="C212" s="360"/>
      <c r="D212" s="360"/>
      <c r="E212" s="311"/>
      <c r="F212" s="331"/>
      <c r="G212" s="327"/>
      <c r="H212" s="15">
        <v>0</v>
      </c>
      <c r="I212" s="15"/>
      <c r="J212" s="15"/>
      <c r="K212" s="15"/>
      <c r="L212" s="15"/>
      <c r="R212" s="316"/>
    </row>
    <row r="213" spans="1:18" s="12" customFormat="1" ht="15" x14ac:dyDescent="0.25">
      <c r="A213" s="311" t="s">
        <v>150</v>
      </c>
      <c r="B213" s="311"/>
      <c r="C213" s="311"/>
      <c r="D213" s="311"/>
      <c r="E213" s="311"/>
      <c r="F213" s="331"/>
      <c r="G213" s="327"/>
      <c r="H213" s="15">
        <f>SUM(E53)</f>
        <v>0</v>
      </c>
      <c r="I213" s="15"/>
      <c r="J213" s="15"/>
      <c r="K213" s="15"/>
      <c r="L213" s="15"/>
      <c r="R213" s="316"/>
    </row>
    <row r="214" spans="1:18" s="12" customFormat="1" ht="15" x14ac:dyDescent="0.25">
      <c r="A214" s="360" t="s">
        <v>66</v>
      </c>
      <c r="B214" s="360"/>
      <c r="C214" s="360"/>
      <c r="D214" s="360"/>
      <c r="E214" s="311"/>
      <c r="F214" s="331"/>
      <c r="G214" s="327"/>
      <c r="H214" s="15">
        <v>0</v>
      </c>
      <c r="I214" s="15"/>
      <c r="J214" s="15"/>
      <c r="K214" s="15"/>
      <c r="L214" s="15"/>
      <c r="R214" s="316"/>
    </row>
    <row r="215" spans="1:18" s="12" customFormat="1" ht="15" x14ac:dyDescent="0.25">
      <c r="A215" s="360" t="s">
        <v>67</v>
      </c>
      <c r="B215" s="360"/>
      <c r="C215" s="360"/>
      <c r="D215" s="360"/>
      <c r="E215" s="311"/>
      <c r="F215" s="331"/>
      <c r="G215" s="327"/>
      <c r="H215" s="15">
        <v>0</v>
      </c>
      <c r="I215" s="15"/>
      <c r="J215" s="15"/>
      <c r="K215" s="15"/>
      <c r="L215" s="15"/>
      <c r="R215" s="316"/>
    </row>
    <row r="216" spans="1:18" s="12" customFormat="1" ht="15" x14ac:dyDescent="0.25">
      <c r="A216" s="360" t="s">
        <v>68</v>
      </c>
      <c r="B216" s="360"/>
      <c r="C216" s="360"/>
      <c r="D216" s="360"/>
      <c r="E216" s="311"/>
      <c r="F216" s="331"/>
      <c r="G216" s="327"/>
      <c r="H216" s="15">
        <f>SUM(E151)</f>
        <v>-2007749</v>
      </c>
      <c r="I216" s="15"/>
      <c r="J216" s="15"/>
      <c r="K216" s="15"/>
      <c r="L216" s="15"/>
      <c r="R216" s="316"/>
    </row>
    <row r="217" spans="1:18" s="12" customFormat="1" ht="15" x14ac:dyDescent="0.25">
      <c r="A217" s="311" t="s">
        <v>72</v>
      </c>
      <c r="B217" s="311"/>
      <c r="C217" s="311"/>
      <c r="D217" s="311"/>
      <c r="E217" s="311"/>
      <c r="F217" s="331"/>
      <c r="G217" s="327"/>
      <c r="H217" s="15">
        <v>0</v>
      </c>
      <c r="I217" s="15"/>
      <c r="J217" s="15"/>
      <c r="K217" s="15"/>
      <c r="L217" s="15"/>
      <c r="R217" s="316"/>
    </row>
    <row r="218" spans="1:18" s="12" customFormat="1" ht="15" x14ac:dyDescent="0.25">
      <c r="A218" s="311" t="s">
        <v>73</v>
      </c>
      <c r="B218" s="311"/>
      <c r="C218" s="311"/>
      <c r="D218" s="311"/>
      <c r="E218" s="311"/>
      <c r="F218" s="331"/>
      <c r="G218" s="327"/>
      <c r="H218" s="15">
        <f>SUM(E161,E162)</f>
        <v>2007749</v>
      </c>
      <c r="I218" s="15"/>
      <c r="J218" s="15"/>
      <c r="K218" s="15"/>
      <c r="L218" s="15"/>
      <c r="R218" s="316"/>
    </row>
    <row r="219" spans="1:18" s="12" customFormat="1" ht="15" x14ac:dyDescent="0.25">
      <c r="A219" s="20" t="s">
        <v>152</v>
      </c>
      <c r="B219" s="20"/>
      <c r="C219" s="20"/>
      <c r="D219" s="21"/>
      <c r="E219" s="21"/>
      <c r="F219" s="21"/>
      <c r="G219" s="21"/>
      <c r="H219" s="22">
        <v>0</v>
      </c>
      <c r="I219" s="322"/>
      <c r="J219" s="322"/>
      <c r="K219" s="322"/>
      <c r="L219" s="322"/>
      <c r="R219" s="316"/>
    </row>
    <row r="220" spans="1:18" s="12" customFormat="1" ht="15" x14ac:dyDescent="0.25">
      <c r="A220" s="358" t="s">
        <v>63</v>
      </c>
      <c r="B220" s="358"/>
      <c r="C220" s="358"/>
      <c r="D220" s="358"/>
      <c r="E220" s="311"/>
      <c r="F220" s="331"/>
      <c r="G220" s="327"/>
      <c r="H220" s="15">
        <f>SUM(H212:H219)</f>
        <v>0</v>
      </c>
      <c r="I220" s="15"/>
      <c r="J220" s="15"/>
      <c r="K220" s="15"/>
      <c r="L220" s="15"/>
      <c r="R220" s="316"/>
    </row>
    <row r="221" spans="1:18" s="12" customFormat="1" ht="15" x14ac:dyDescent="0.25">
      <c r="A221" s="24"/>
      <c r="B221" s="25"/>
      <c r="C221" s="26"/>
      <c r="D221" s="27"/>
      <c r="E221" s="27"/>
      <c r="F221" s="27"/>
      <c r="G221" s="27"/>
      <c r="H221" s="28"/>
      <c r="I221" s="28"/>
      <c r="J221" s="28"/>
      <c r="K221" s="28"/>
      <c r="L221" s="28"/>
      <c r="R221" s="316"/>
    </row>
    <row r="222" spans="1:18" s="12" customFormat="1" ht="15" x14ac:dyDescent="0.25">
      <c r="A222" s="24"/>
      <c r="B222" s="25"/>
      <c r="C222" s="26"/>
      <c r="D222" s="27"/>
      <c r="E222" s="27"/>
      <c r="F222" s="27"/>
      <c r="G222" s="27"/>
      <c r="H222" s="28"/>
      <c r="I222" s="28"/>
      <c r="J222" s="28"/>
      <c r="K222" s="28"/>
      <c r="L222" s="28"/>
      <c r="R222" s="316"/>
    </row>
    <row r="223" spans="1:18" s="12" customFormat="1" ht="15" x14ac:dyDescent="0.25">
      <c r="A223" s="355" t="s">
        <v>74</v>
      </c>
      <c r="B223" s="355"/>
      <c r="C223" s="355"/>
      <c r="D223" s="355"/>
      <c r="E223" s="355"/>
      <c r="F223" s="355"/>
      <c r="G223" s="355"/>
      <c r="H223" s="355"/>
      <c r="I223" s="320"/>
      <c r="J223" s="320"/>
      <c r="K223" s="320"/>
      <c r="L223" s="320"/>
      <c r="R223" s="316"/>
    </row>
    <row r="224" spans="1:18" s="12" customFormat="1" ht="15" x14ac:dyDescent="0.25">
      <c r="A224" s="357"/>
      <c r="B224" s="357"/>
      <c r="C224" s="357"/>
      <c r="D224" s="357"/>
      <c r="E224" s="357"/>
      <c r="F224" s="357"/>
      <c r="G224" s="357"/>
      <c r="H224" s="357"/>
      <c r="I224" s="319"/>
      <c r="J224" s="319"/>
      <c r="K224" s="319"/>
      <c r="L224" s="319"/>
      <c r="R224" s="316"/>
    </row>
    <row r="225" spans="1:18" s="12" customFormat="1" ht="15" x14ac:dyDescent="0.25">
      <c r="A225" s="313"/>
      <c r="B225" s="313"/>
      <c r="C225" s="313"/>
      <c r="D225" s="30"/>
      <c r="E225" s="30"/>
      <c r="F225" s="30"/>
      <c r="G225" s="30"/>
      <c r="H225" s="31"/>
      <c r="I225" s="31"/>
      <c r="J225" s="31"/>
      <c r="K225" s="31"/>
      <c r="L225" s="31"/>
      <c r="R225" s="316"/>
    </row>
    <row r="226" spans="1:18" s="12" customFormat="1" ht="15" x14ac:dyDescent="0.25">
      <c r="A226" s="314" t="s">
        <v>205</v>
      </c>
      <c r="B226" s="32"/>
      <c r="C226" s="32"/>
      <c r="D226" s="32"/>
      <c r="E226" s="32"/>
      <c r="F226" s="32"/>
      <c r="G226" s="32"/>
      <c r="H226" s="31">
        <f>SUM(H170,H198)</f>
        <v>0</v>
      </c>
      <c r="I226" s="31"/>
      <c r="J226" s="31"/>
      <c r="K226" s="31"/>
      <c r="L226" s="31"/>
      <c r="R226" s="316"/>
    </row>
    <row r="227" spans="1:18" s="12" customFormat="1" ht="15" x14ac:dyDescent="0.25">
      <c r="A227" s="314" t="s">
        <v>204</v>
      </c>
      <c r="B227" s="32"/>
      <c r="C227" s="32"/>
      <c r="D227" s="32"/>
      <c r="E227" s="314"/>
      <c r="F227" s="329"/>
      <c r="G227" s="325"/>
      <c r="H227" s="31">
        <f>SUM(H171,H199)</f>
        <v>0</v>
      </c>
      <c r="I227" s="31"/>
      <c r="J227" s="31"/>
      <c r="K227" s="31"/>
      <c r="L227" s="31"/>
      <c r="R227" s="316"/>
    </row>
    <row r="228" spans="1:18" s="12" customFormat="1" ht="15" x14ac:dyDescent="0.25">
      <c r="A228" s="314" t="s">
        <v>192</v>
      </c>
      <c r="B228" s="32"/>
      <c r="C228" s="32"/>
      <c r="D228" s="32"/>
      <c r="E228" s="314"/>
      <c r="F228" s="329"/>
      <c r="G228" s="325"/>
      <c r="H228" s="31">
        <f>SUM(H172,H200)</f>
        <v>35101141</v>
      </c>
      <c r="I228" s="31"/>
      <c r="J228" s="31"/>
      <c r="K228" s="31"/>
      <c r="L228" s="31"/>
      <c r="R228" s="316"/>
    </row>
    <row r="229" spans="1:18" s="12" customFormat="1" ht="15" x14ac:dyDescent="0.25">
      <c r="A229" s="355" t="s">
        <v>155</v>
      </c>
      <c r="B229" s="355"/>
      <c r="C229" s="355"/>
      <c r="D229" s="355"/>
      <c r="E229" s="314"/>
      <c r="F229" s="329"/>
      <c r="G229" s="325"/>
      <c r="H229" s="31">
        <f>SUM(H173,H200)</f>
        <v>0</v>
      </c>
      <c r="I229" s="31"/>
      <c r="J229" s="31"/>
      <c r="K229" s="31"/>
      <c r="L229" s="31"/>
      <c r="R229" s="316"/>
    </row>
    <row r="230" spans="1:18" s="12" customFormat="1" ht="15" x14ac:dyDescent="0.25">
      <c r="A230" s="355" t="s">
        <v>217</v>
      </c>
      <c r="B230" s="355"/>
      <c r="C230" s="355"/>
      <c r="D230" s="355"/>
      <c r="E230" s="314"/>
      <c r="F230" s="329"/>
      <c r="G230" s="325"/>
      <c r="H230" s="31">
        <f>SUM(H202)</f>
        <v>-2007749</v>
      </c>
      <c r="I230" s="31"/>
      <c r="J230" s="31"/>
      <c r="K230" s="31"/>
      <c r="L230" s="31"/>
      <c r="R230" s="316"/>
    </row>
    <row r="231" spans="1:18" s="12" customFormat="1" ht="15" x14ac:dyDescent="0.25">
      <c r="A231" s="32" t="s">
        <v>154</v>
      </c>
      <c r="B231" s="32"/>
      <c r="C231" s="32"/>
      <c r="D231" s="32"/>
      <c r="E231" s="314"/>
      <c r="F231" s="329"/>
      <c r="G231" s="325"/>
      <c r="H231" s="31">
        <f>SUM(H176)</f>
        <v>-2008000</v>
      </c>
      <c r="I231" s="31"/>
      <c r="J231" s="31"/>
      <c r="K231" s="31"/>
      <c r="L231" s="31"/>
      <c r="R231" s="316"/>
    </row>
    <row r="232" spans="1:18" s="12" customFormat="1" ht="15" x14ac:dyDescent="0.25">
      <c r="A232" s="32" t="s">
        <v>216</v>
      </c>
      <c r="B232" s="314"/>
      <c r="C232" s="314"/>
      <c r="D232" s="314"/>
      <c r="E232" s="314"/>
      <c r="F232" s="329"/>
      <c r="G232" s="325"/>
      <c r="H232" s="31">
        <f>SUM(H203)</f>
        <v>2007749</v>
      </c>
      <c r="I232" s="31"/>
      <c r="J232" s="31"/>
      <c r="K232" s="31"/>
      <c r="L232" s="31"/>
      <c r="R232" s="316"/>
    </row>
    <row r="233" spans="1:18" s="12" customFormat="1" ht="15" x14ac:dyDescent="0.25">
      <c r="A233" s="355" t="s">
        <v>62</v>
      </c>
      <c r="B233" s="355"/>
      <c r="C233" s="355"/>
      <c r="D233" s="355"/>
      <c r="E233" s="314"/>
      <c r="F233" s="329"/>
      <c r="G233" s="325"/>
      <c r="H233" s="31">
        <f>H205+H178</f>
        <v>339580</v>
      </c>
      <c r="I233" s="31"/>
      <c r="J233" s="31"/>
      <c r="K233" s="31"/>
      <c r="L233" s="31"/>
      <c r="R233" s="316"/>
    </row>
    <row r="234" spans="1:18" s="12" customFormat="1" ht="15" x14ac:dyDescent="0.25">
      <c r="A234" s="315" t="s">
        <v>149</v>
      </c>
      <c r="B234" s="315"/>
      <c r="C234" s="315"/>
      <c r="D234" s="315"/>
      <c r="E234" s="315"/>
      <c r="F234" s="330"/>
      <c r="G234" s="326"/>
      <c r="H234" s="35">
        <f>H179</f>
        <v>0</v>
      </c>
      <c r="I234" s="323"/>
      <c r="J234" s="323"/>
      <c r="K234" s="323"/>
      <c r="L234" s="323"/>
      <c r="R234" s="316"/>
    </row>
    <row r="235" spans="1:18" s="12" customFormat="1" ht="15" x14ac:dyDescent="0.25">
      <c r="A235" s="355" t="s">
        <v>63</v>
      </c>
      <c r="B235" s="355"/>
      <c r="C235" s="355"/>
      <c r="D235" s="355"/>
      <c r="E235" s="314"/>
      <c r="F235" s="329"/>
      <c r="G235" s="325"/>
      <c r="H235" s="31">
        <f>SUM(H226:H234)</f>
        <v>33432721</v>
      </c>
      <c r="I235" s="31"/>
      <c r="J235" s="31"/>
      <c r="K235" s="31"/>
      <c r="L235" s="31"/>
      <c r="R235" s="316"/>
    </row>
    <row r="236" spans="1:18" s="12" customFormat="1" ht="15" x14ac:dyDescent="0.25">
      <c r="A236" s="314"/>
      <c r="B236" s="314"/>
      <c r="C236" s="314"/>
      <c r="D236" s="314"/>
      <c r="E236" s="314"/>
      <c r="F236" s="329"/>
      <c r="G236" s="325"/>
      <c r="H236" s="31"/>
      <c r="I236" s="31"/>
      <c r="J236" s="31"/>
      <c r="K236" s="31"/>
      <c r="L236" s="31"/>
      <c r="R236" s="316"/>
    </row>
    <row r="237" spans="1:18" s="12" customFormat="1" ht="15" x14ac:dyDescent="0.25">
      <c r="A237" s="314"/>
      <c r="B237" s="314"/>
      <c r="C237" s="314"/>
      <c r="D237" s="314"/>
      <c r="E237" s="314"/>
      <c r="F237" s="329"/>
      <c r="G237" s="325"/>
      <c r="H237" s="31"/>
      <c r="I237" s="31"/>
      <c r="J237" s="31"/>
      <c r="K237" s="31"/>
      <c r="L237" s="31"/>
      <c r="R237" s="316"/>
    </row>
    <row r="238" spans="1:18" s="12" customFormat="1" ht="15" x14ac:dyDescent="0.25">
      <c r="A238" s="357"/>
      <c r="B238" s="357"/>
      <c r="C238" s="357"/>
      <c r="D238" s="357"/>
      <c r="E238" s="357"/>
      <c r="F238" s="357"/>
      <c r="G238" s="357"/>
      <c r="H238" s="357"/>
      <c r="I238" s="319"/>
      <c r="J238" s="319"/>
      <c r="K238" s="319"/>
      <c r="L238" s="319"/>
      <c r="R238" s="316"/>
    </row>
    <row r="239" spans="1:18" s="12" customFormat="1" ht="15" x14ac:dyDescent="0.25">
      <c r="A239" s="355" t="s">
        <v>76</v>
      </c>
      <c r="B239" s="355"/>
      <c r="C239" s="355"/>
      <c r="D239" s="355"/>
      <c r="E239" s="355"/>
      <c r="F239" s="355"/>
      <c r="G239" s="355"/>
      <c r="H239" s="355"/>
      <c r="I239" s="320"/>
      <c r="J239" s="320"/>
      <c r="K239" s="320"/>
      <c r="L239" s="320"/>
      <c r="R239" s="316"/>
    </row>
    <row r="240" spans="1:18" s="12" customFormat="1" ht="15" x14ac:dyDescent="0.25">
      <c r="A240" s="357"/>
      <c r="B240" s="357"/>
      <c r="C240" s="357"/>
      <c r="D240" s="357"/>
      <c r="E240" s="357"/>
      <c r="F240" s="357"/>
      <c r="G240" s="357"/>
      <c r="H240" s="357"/>
      <c r="I240" s="319"/>
      <c r="J240" s="319"/>
      <c r="K240" s="319"/>
      <c r="L240" s="319"/>
      <c r="R240" s="316"/>
    </row>
    <row r="241" spans="1:18" s="12" customFormat="1" ht="15" x14ac:dyDescent="0.25">
      <c r="A241" s="355" t="s">
        <v>65</v>
      </c>
      <c r="B241" s="355"/>
      <c r="C241" s="355"/>
      <c r="D241" s="355"/>
      <c r="E241" s="314"/>
      <c r="F241" s="329"/>
      <c r="G241" s="325"/>
      <c r="H241" s="31">
        <f>SUM(H212,H186)</f>
        <v>35101141</v>
      </c>
      <c r="I241" s="31"/>
      <c r="J241" s="31"/>
      <c r="K241" s="31"/>
      <c r="L241" s="31"/>
      <c r="R241" s="316"/>
    </row>
    <row r="242" spans="1:18" s="12" customFormat="1" ht="15" x14ac:dyDescent="0.25">
      <c r="A242" s="314" t="s">
        <v>150</v>
      </c>
      <c r="B242" s="314"/>
      <c r="C242" s="314"/>
      <c r="D242" s="314"/>
      <c r="E242" s="314"/>
      <c r="F242" s="329"/>
      <c r="G242" s="325"/>
      <c r="H242" s="31">
        <f>H213+H187</f>
        <v>0</v>
      </c>
      <c r="I242" s="31"/>
      <c r="J242" s="31"/>
      <c r="K242" s="31"/>
      <c r="L242" s="31"/>
      <c r="R242" s="316"/>
    </row>
    <row r="243" spans="1:18" s="12" customFormat="1" ht="15" x14ac:dyDescent="0.25">
      <c r="A243" s="355" t="s">
        <v>66</v>
      </c>
      <c r="B243" s="355"/>
      <c r="C243" s="355"/>
      <c r="D243" s="355"/>
      <c r="E243" s="314"/>
      <c r="F243" s="329"/>
      <c r="G243" s="325"/>
      <c r="H243" s="31">
        <f>H214+H188</f>
        <v>0</v>
      </c>
      <c r="I243" s="31"/>
      <c r="J243" s="31"/>
      <c r="K243" s="31"/>
      <c r="L243" s="31"/>
      <c r="R243" s="316"/>
    </row>
    <row r="244" spans="1:18" s="12" customFormat="1" ht="15" x14ac:dyDescent="0.25">
      <c r="A244" s="355" t="s">
        <v>67</v>
      </c>
      <c r="B244" s="355"/>
      <c r="C244" s="355"/>
      <c r="D244" s="355"/>
      <c r="E244" s="314"/>
      <c r="F244" s="329"/>
      <c r="G244" s="325"/>
      <c r="H244" s="31">
        <f>H215+H189</f>
        <v>0</v>
      </c>
      <c r="I244" s="31"/>
      <c r="J244" s="31"/>
      <c r="K244" s="31"/>
      <c r="L244" s="31"/>
      <c r="R244" s="316"/>
    </row>
    <row r="245" spans="1:18" s="12" customFormat="1" ht="15" x14ac:dyDescent="0.25">
      <c r="A245" s="355" t="s">
        <v>68</v>
      </c>
      <c r="B245" s="355"/>
      <c r="C245" s="355"/>
      <c r="D245" s="355"/>
      <c r="E245" s="314"/>
      <c r="F245" s="329"/>
      <c r="G245" s="325"/>
      <c r="H245" s="31">
        <f>H216+H190</f>
        <v>-1668169</v>
      </c>
      <c r="I245" s="31"/>
      <c r="J245" s="31"/>
      <c r="K245" s="31"/>
      <c r="L245" s="31"/>
      <c r="R245" s="316"/>
    </row>
    <row r="246" spans="1:18" s="12" customFormat="1" ht="15" x14ac:dyDescent="0.25">
      <c r="A246" s="314" t="s">
        <v>72</v>
      </c>
      <c r="B246" s="314"/>
      <c r="C246" s="314"/>
      <c r="D246" s="314"/>
      <c r="E246" s="314"/>
      <c r="F246" s="329"/>
      <c r="G246" s="325"/>
      <c r="H246" s="31">
        <f>SUM(H217)</f>
        <v>0</v>
      </c>
      <c r="I246" s="31"/>
      <c r="J246" s="31"/>
      <c r="K246" s="31"/>
      <c r="L246" s="31"/>
      <c r="R246" s="316"/>
    </row>
    <row r="247" spans="1:18" s="12" customFormat="1" ht="15" x14ac:dyDescent="0.25">
      <c r="A247" s="314" t="s">
        <v>73</v>
      </c>
      <c r="B247" s="314"/>
      <c r="C247" s="314"/>
      <c r="D247" s="314"/>
      <c r="E247" s="314"/>
      <c r="F247" s="329"/>
      <c r="G247" s="325"/>
      <c r="H247" s="31">
        <f>SUM(H218,H191)</f>
        <v>-251</v>
      </c>
      <c r="I247" s="31"/>
      <c r="J247" s="31"/>
      <c r="K247" s="31"/>
      <c r="L247" s="31"/>
      <c r="R247" s="316"/>
    </row>
    <row r="248" spans="1:18" s="12" customFormat="1" ht="15" x14ac:dyDescent="0.25">
      <c r="A248" s="36" t="s">
        <v>152</v>
      </c>
      <c r="B248" s="36"/>
      <c r="C248" s="36"/>
      <c r="D248" s="37"/>
      <c r="E248" s="37"/>
      <c r="F248" s="37"/>
      <c r="G248" s="37"/>
      <c r="H248" s="155">
        <f>H219+H193</f>
        <v>0</v>
      </c>
      <c r="I248" s="324"/>
      <c r="J248" s="324"/>
      <c r="K248" s="324"/>
      <c r="L248" s="324"/>
      <c r="R248" s="316"/>
    </row>
    <row r="249" spans="1:18" s="12" customFormat="1" ht="15" x14ac:dyDescent="0.25">
      <c r="A249" s="356" t="s">
        <v>63</v>
      </c>
      <c r="B249" s="356"/>
      <c r="C249" s="356"/>
      <c r="D249" s="356"/>
      <c r="E249" s="314"/>
      <c r="F249" s="329"/>
      <c r="G249" s="325"/>
      <c r="H249" s="31">
        <f>SUM(H241:H248)</f>
        <v>33432721</v>
      </c>
      <c r="I249" s="31"/>
      <c r="J249" s="31"/>
      <c r="K249" s="31"/>
      <c r="L249" s="31"/>
      <c r="R249" s="316"/>
    </row>
  </sheetData>
  <autoFilter ref="A5:S5" xr:uid="{FAFE8512-7DA1-428F-9CB7-261F299E20CE}"/>
  <mergeCells count="66">
    <mergeCell ref="A233:D233"/>
    <mergeCell ref="A235:D235"/>
    <mergeCell ref="A238:H238"/>
    <mergeCell ref="A239:H239"/>
    <mergeCell ref="A249:D249"/>
    <mergeCell ref="A240:H240"/>
    <mergeCell ref="A241:D241"/>
    <mergeCell ref="A243:D243"/>
    <mergeCell ref="A244:D244"/>
    <mergeCell ref="A245:D245"/>
    <mergeCell ref="A220:D220"/>
    <mergeCell ref="A223:H223"/>
    <mergeCell ref="A224:H224"/>
    <mergeCell ref="A229:D229"/>
    <mergeCell ref="A230:D230"/>
    <mergeCell ref="A211:H211"/>
    <mergeCell ref="A212:D212"/>
    <mergeCell ref="A214:D214"/>
    <mergeCell ref="A215:D215"/>
    <mergeCell ref="A216:D216"/>
    <mergeCell ref="A202:D202"/>
    <mergeCell ref="A205:D205"/>
    <mergeCell ref="A206:D206"/>
    <mergeCell ref="A207:H209"/>
    <mergeCell ref="A210:H210"/>
    <mergeCell ref="A190:D190"/>
    <mergeCell ref="A194:D194"/>
    <mergeCell ref="A196:H196"/>
    <mergeCell ref="A199:D199"/>
    <mergeCell ref="A201:D201"/>
    <mergeCell ref="A184:H184"/>
    <mergeCell ref="A185:H185"/>
    <mergeCell ref="A186:D186"/>
    <mergeCell ref="A188:D188"/>
    <mergeCell ref="A189:D189"/>
    <mergeCell ref="A174:D174"/>
    <mergeCell ref="A175:D175"/>
    <mergeCell ref="A178:D178"/>
    <mergeCell ref="A180:D180"/>
    <mergeCell ref="A181:H183"/>
    <mergeCell ref="A117:C117"/>
    <mergeCell ref="A123:B166"/>
    <mergeCell ref="A72:A96"/>
    <mergeCell ref="A97:A116"/>
    <mergeCell ref="A55:A56"/>
    <mergeCell ref="A35:A50"/>
    <mergeCell ref="A51:A52"/>
    <mergeCell ref="A53:A54"/>
    <mergeCell ref="A57:A71"/>
    <mergeCell ref="A34:C34"/>
    <mergeCell ref="J123:L123"/>
    <mergeCell ref="A1:R1"/>
    <mergeCell ref="A4:A5"/>
    <mergeCell ref="B4:B5"/>
    <mergeCell ref="C4:C5"/>
    <mergeCell ref="D4:D5"/>
    <mergeCell ref="E4:O4"/>
    <mergeCell ref="P4:P5"/>
    <mergeCell ref="Q4:Q5"/>
    <mergeCell ref="R4:R5"/>
    <mergeCell ref="J5:L5"/>
    <mergeCell ref="A6:A11"/>
    <mergeCell ref="A12:A13"/>
    <mergeCell ref="A16:A20"/>
    <mergeCell ref="A21:A26"/>
    <mergeCell ref="A27:A30"/>
  </mergeCells>
  <phoneticPr fontId="9" type="noConversion"/>
  <pageMargins left="0.62992125984251968" right="0.23622047244094491" top="0.74803149606299213" bottom="0.74803149606299213" header="0.31496062992125984" footer="0.31496062992125984"/>
  <pageSetup paperSize="9" scale="36" orientation="portrait" r:id="rId1"/>
  <rowBreaks count="2" manualBreakCount="2">
    <brk id="118" max="12" man="1"/>
    <brk id="16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392" t="s">
        <v>82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394" t="s">
        <v>19</v>
      </c>
      <c r="B4" s="394" t="s">
        <v>0</v>
      </c>
      <c r="C4" s="394" t="s">
        <v>44</v>
      </c>
      <c r="D4" s="394" t="s">
        <v>21</v>
      </c>
      <c r="E4" s="396" t="s">
        <v>106</v>
      </c>
      <c r="F4" s="398" t="s">
        <v>109</v>
      </c>
      <c r="G4" s="399"/>
      <c r="H4" s="399"/>
      <c r="I4" s="400"/>
      <c r="J4" s="396" t="s">
        <v>103</v>
      </c>
      <c r="K4" s="401" t="s">
        <v>104</v>
      </c>
      <c r="L4" s="402" t="s">
        <v>108</v>
      </c>
    </row>
    <row r="5" spans="1:12" ht="21.75" customHeight="1" x14ac:dyDescent="0.2">
      <c r="A5" s="395"/>
      <c r="B5" s="395"/>
      <c r="C5" s="395"/>
      <c r="D5" s="395"/>
      <c r="E5" s="397"/>
      <c r="F5" s="75" t="s">
        <v>43</v>
      </c>
      <c r="G5" s="76" t="s">
        <v>83</v>
      </c>
      <c r="H5" s="76" t="s">
        <v>83</v>
      </c>
      <c r="I5" s="76" t="s">
        <v>83</v>
      </c>
      <c r="J5" s="397"/>
      <c r="K5" s="401"/>
      <c r="L5" s="402"/>
    </row>
    <row r="6" spans="1:12" x14ac:dyDescent="0.2">
      <c r="A6" s="366" t="s">
        <v>38</v>
      </c>
      <c r="B6" s="374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">
      <c r="A7" s="366"/>
      <c r="B7" s="374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">
      <c r="A8" s="366"/>
      <c r="B8" s="374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">
      <c r="A9" s="366"/>
      <c r="B9" s="375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">
      <c r="A10" s="366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">
      <c r="A12" s="335" t="s">
        <v>50</v>
      </c>
      <c r="B12" s="337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">
      <c r="A13" s="336"/>
      <c r="B13" s="338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">
      <c r="A15" s="335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">
      <c r="A16" s="363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">
      <c r="A17" s="363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">
      <c r="A18" s="363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">
      <c r="A19" s="363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">
      <c r="A20" s="344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">
      <c r="A21" s="345"/>
      <c r="B21" s="378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">
      <c r="A22" s="345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">
      <c r="A23" s="346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">
      <c r="A27" s="341" t="s">
        <v>85</v>
      </c>
      <c r="B27" s="342"/>
      <c r="C27" s="343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335" t="s">
        <v>18</v>
      </c>
      <c r="B28" s="380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">
      <c r="A29" s="363"/>
      <c r="B29" s="381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">
      <c r="A30" s="363"/>
      <c r="B30" s="381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">
      <c r="A31" s="363"/>
      <c r="B31" s="381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">
      <c r="A32" s="363"/>
      <c r="B32" s="382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">
      <c r="A33" s="363"/>
      <c r="B33" s="337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">
      <c r="A34" s="363"/>
      <c r="B34" s="379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">
      <c r="A35" s="363"/>
      <c r="B35" s="379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">
      <c r="A36" s="335" t="s">
        <v>20</v>
      </c>
      <c r="B36" s="364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">
      <c r="A37" s="354"/>
      <c r="B37" s="365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">
      <c r="A38" s="335" t="s">
        <v>24</v>
      </c>
      <c r="B38" s="337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">
      <c r="A39" s="336"/>
      <c r="B39" s="338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">
      <c r="A40" s="335" t="s">
        <v>30</v>
      </c>
      <c r="B40" s="337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">
      <c r="A41" s="336"/>
      <c r="B41" s="338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">
      <c r="A42" s="335" t="s">
        <v>48</v>
      </c>
      <c r="B42" s="364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">
      <c r="A43" s="363"/>
      <c r="B43" s="365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">
      <c r="A44" s="363"/>
      <c r="B44" s="365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">
      <c r="A45" s="363"/>
      <c r="B45" s="365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">
      <c r="A46" s="363"/>
      <c r="B46" s="365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">
      <c r="A47" s="363"/>
      <c r="B47" s="365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">
      <c r="A48" s="363"/>
      <c r="B48" s="365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">
      <c r="A49" s="363"/>
      <c r="B49" s="365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">
      <c r="A50" s="363"/>
      <c r="B50" s="365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">
      <c r="A51" s="363"/>
      <c r="B51" s="365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">
      <c r="A52" s="363"/>
      <c r="B52" s="365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">
      <c r="A53" s="363"/>
      <c r="B53" s="365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">
      <c r="A54" s="389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">
      <c r="A55" s="390"/>
      <c r="B55" s="388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">
      <c r="A56" s="390"/>
      <c r="B56" s="388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">
      <c r="A57" s="390"/>
      <c r="B57" s="388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">
      <c r="A58" s="390"/>
      <c r="B58" s="388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">
      <c r="A59" s="390"/>
      <c r="B59" s="388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">
      <c r="A60" s="390"/>
      <c r="B60" s="388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">
      <c r="A61" s="390"/>
      <c r="B61" s="388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">
      <c r="A62" s="390"/>
      <c r="B62" s="388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">
      <c r="A63" s="390"/>
      <c r="B63" s="388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">
      <c r="A64" s="390"/>
      <c r="B64" s="388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">
      <c r="A65" s="390"/>
      <c r="B65" s="388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">
      <c r="A66" s="390"/>
      <c r="B66" s="388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">
      <c r="A67" s="390"/>
      <c r="B67" s="388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">
      <c r="A68" s="390"/>
      <c r="B68" s="388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">
      <c r="A69" s="390"/>
      <c r="B69" s="388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">
      <c r="A70" s="390"/>
      <c r="B70" s="388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">
      <c r="A71" s="391"/>
      <c r="B71" s="388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">
      <c r="A72" s="341" t="s">
        <v>86</v>
      </c>
      <c r="B72" s="342"/>
      <c r="C72" s="343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3">
        <v>43585</v>
      </c>
      <c r="L77" s="55"/>
    </row>
    <row r="78" spans="1:12" s="85" customFormat="1" ht="25.5" x14ac:dyDescent="0.2">
      <c r="A78" s="383" t="s">
        <v>101</v>
      </c>
      <c r="B78" s="384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">
      <c r="A79" s="385"/>
      <c r="B79" s="372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385"/>
      <c r="B80" s="372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385"/>
      <c r="B81" s="372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385"/>
      <c r="B82" s="372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385"/>
      <c r="B83" s="372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385"/>
      <c r="B84" s="372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385"/>
      <c r="B85" s="372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">
      <c r="A86" s="385"/>
      <c r="B86" s="372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385"/>
      <c r="B87" s="372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">
      <c r="A88" s="385"/>
      <c r="B88" s="372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">
      <c r="A89" s="385"/>
      <c r="B89" s="372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385"/>
      <c r="B90" s="372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385"/>
      <c r="B91" s="372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">
      <c r="A92" s="385"/>
      <c r="B92" s="372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">
      <c r="A93" s="385"/>
      <c r="B93" s="372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385"/>
      <c r="B94" s="372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385"/>
      <c r="B95" s="372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385"/>
      <c r="B96" s="372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385"/>
      <c r="B97" s="372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385"/>
      <c r="B98" s="372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385"/>
      <c r="B99" s="372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385"/>
      <c r="B100" s="372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385"/>
      <c r="B101" s="372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385"/>
      <c r="B102" s="372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385"/>
      <c r="B103" s="372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385"/>
      <c r="B104" s="372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385"/>
      <c r="B105" s="372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385"/>
      <c r="B106" s="372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385"/>
      <c r="B107" s="372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">
      <c r="A108" s="385"/>
      <c r="B108" s="372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385"/>
      <c r="B109" s="372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385"/>
      <c r="B110" s="372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385"/>
      <c r="B111" s="372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385"/>
      <c r="B112" s="372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">
      <c r="A113" s="385"/>
      <c r="B113" s="372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385"/>
      <c r="B114" s="372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385"/>
      <c r="B115" s="372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">
      <c r="A116" s="385"/>
      <c r="B116" s="372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385"/>
      <c r="B117" s="372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">
      <c r="A118" s="386"/>
      <c r="B118" s="387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03" t="s">
        <v>82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05" t="s">
        <v>19</v>
      </c>
      <c r="B4" s="407" t="s">
        <v>0</v>
      </c>
      <c r="C4" s="405" t="s">
        <v>44</v>
      </c>
      <c r="D4" s="405" t="s">
        <v>21</v>
      </c>
      <c r="E4" s="409" t="s">
        <v>113</v>
      </c>
      <c r="F4" s="411" t="s">
        <v>116</v>
      </c>
      <c r="G4" s="412"/>
      <c r="H4" s="412"/>
      <c r="I4" s="413"/>
      <c r="J4" s="409" t="s">
        <v>112</v>
      </c>
      <c r="K4" s="414" t="s">
        <v>111</v>
      </c>
      <c r="L4" s="415" t="s">
        <v>114</v>
      </c>
    </row>
    <row r="5" spans="1:12" ht="32.25" customHeight="1" x14ac:dyDescent="0.2">
      <c r="A5" s="406"/>
      <c r="B5" s="408"/>
      <c r="C5" s="406"/>
      <c r="D5" s="406"/>
      <c r="E5" s="410"/>
      <c r="F5" s="89" t="s">
        <v>43</v>
      </c>
      <c r="G5" s="93" t="s">
        <v>118</v>
      </c>
      <c r="H5" s="93" t="s">
        <v>119</v>
      </c>
      <c r="I5" s="93" t="s">
        <v>120</v>
      </c>
      <c r="J5" s="410"/>
      <c r="K5" s="414"/>
      <c r="L5" s="415"/>
    </row>
    <row r="6" spans="1:12" x14ac:dyDescent="0.2">
      <c r="A6" s="366" t="s">
        <v>38</v>
      </c>
      <c r="B6" s="374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66"/>
      <c r="B7" s="374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">
      <c r="A8" s="366"/>
      <c r="B8" s="374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">
      <c r="A9" s="366"/>
      <c r="B9" s="375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66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">
      <c r="A12" s="335" t="s">
        <v>50</v>
      </c>
      <c r="B12" s="337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">
      <c r="A13" s="336"/>
      <c r="B13" s="338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">
      <c r="A15" s="335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3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3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3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3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44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45"/>
      <c r="B21" s="378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5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5"/>
      <c r="B23" s="337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">
      <c r="A24" s="346"/>
      <c r="B24" s="338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">
      <c r="A28" s="416" t="s">
        <v>85</v>
      </c>
      <c r="B28" s="417"/>
      <c r="C28" s="418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">
      <c r="A29" s="335" t="s">
        <v>18</v>
      </c>
      <c r="B29" s="364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">
      <c r="A30" s="363"/>
      <c r="B30" s="365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">
      <c r="A31" s="363"/>
      <c r="B31" s="365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">
      <c r="A32" s="363"/>
      <c r="B32" s="365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">
      <c r="A33" s="363"/>
      <c r="B33" s="365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">
      <c r="A34" s="363"/>
      <c r="B34" s="419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">
      <c r="A35" s="363"/>
      <c r="B35" s="337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">
      <c r="A36" s="363"/>
      <c r="B36" s="379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">
      <c r="A37" s="363"/>
      <c r="B37" s="379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">
      <c r="A38" s="335" t="s">
        <v>20</v>
      </c>
      <c r="B38" s="364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">
      <c r="A39" s="354"/>
      <c r="B39" s="365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">
      <c r="A40" s="335" t="s">
        <v>24</v>
      </c>
      <c r="B40" s="337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">
      <c r="A41" s="336"/>
      <c r="B41" s="338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">
      <c r="A42" s="335" t="s">
        <v>30</v>
      </c>
      <c r="B42" s="337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">
      <c r="A43" s="336"/>
      <c r="B43" s="338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">
      <c r="A44" s="335" t="s">
        <v>48</v>
      </c>
      <c r="B44" s="364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">
      <c r="A45" s="363"/>
      <c r="B45" s="365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">
      <c r="A46" s="363"/>
      <c r="B46" s="365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">
      <c r="A47" s="363"/>
      <c r="B47" s="365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">
      <c r="A48" s="363"/>
      <c r="B48" s="365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">
      <c r="A49" s="363"/>
      <c r="B49" s="365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">
      <c r="A50" s="363"/>
      <c r="B50" s="365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">
      <c r="A51" s="363"/>
      <c r="B51" s="365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">
      <c r="A52" s="363"/>
      <c r="B52" s="365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">
      <c r="A53" s="363"/>
      <c r="B53" s="365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">
      <c r="A54" s="363"/>
      <c r="B54" s="365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">
      <c r="A55" s="363"/>
      <c r="B55" s="365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">
      <c r="A56" s="389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">
      <c r="A57" s="390"/>
      <c r="B57" s="388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">
      <c r="A58" s="390"/>
      <c r="B58" s="388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">
      <c r="A59" s="390"/>
      <c r="B59" s="388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">
      <c r="A60" s="390"/>
      <c r="B60" s="388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">
      <c r="A61" s="390"/>
      <c r="B61" s="388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">
      <c r="A62" s="390"/>
      <c r="B62" s="388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">
      <c r="A63" s="390"/>
      <c r="B63" s="388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">
      <c r="A64" s="390"/>
      <c r="B64" s="388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">
      <c r="A65" s="390"/>
      <c r="B65" s="388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">
      <c r="A66" s="390"/>
      <c r="B66" s="388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">
      <c r="A67" s="390"/>
      <c r="B67" s="388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">
      <c r="A68" s="390"/>
      <c r="B68" s="388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">
      <c r="A69" s="390"/>
      <c r="B69" s="388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">
      <c r="A70" s="390"/>
      <c r="B70" s="388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">
      <c r="A71" s="390"/>
      <c r="B71" s="388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">
      <c r="A72" s="390"/>
      <c r="B72" s="388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">
      <c r="A73" s="390"/>
      <c r="B73" s="388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">
      <c r="A74" s="391"/>
      <c r="B74" s="388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">
      <c r="A75" s="416" t="s">
        <v>86</v>
      </c>
      <c r="B75" s="417"/>
      <c r="C75" s="418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3">
        <v>43616</v>
      </c>
      <c r="L80" s="55"/>
    </row>
    <row r="81" spans="1:12" s="85" customFormat="1" ht="45" x14ac:dyDescent="0.2">
      <c r="A81" s="383" t="s">
        <v>101</v>
      </c>
      <c r="B81" s="384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">
      <c r="A82" s="385"/>
      <c r="B82" s="372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">
      <c r="A83" s="385"/>
      <c r="B83" s="372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">
      <c r="A84" s="385"/>
      <c r="B84" s="372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">
      <c r="A85" s="385"/>
      <c r="B85" s="372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">
      <c r="A86" s="385"/>
      <c r="B86" s="372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">
      <c r="A87" s="385"/>
      <c r="B87" s="372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">
      <c r="A88" s="385"/>
      <c r="B88" s="372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">
      <c r="A89" s="385"/>
      <c r="B89" s="372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">
      <c r="A90" s="385"/>
      <c r="B90" s="372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">
      <c r="A91" s="385"/>
      <c r="B91" s="372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">
      <c r="A92" s="385"/>
      <c r="B92" s="372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">
      <c r="A93" s="385"/>
      <c r="B93" s="372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">
      <c r="A94" s="385"/>
      <c r="B94" s="372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">
      <c r="A95" s="385"/>
      <c r="B95" s="372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">
      <c r="A96" s="385"/>
      <c r="B96" s="372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">
      <c r="A97" s="385"/>
      <c r="B97" s="372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">
      <c r="A98" s="385"/>
      <c r="B98" s="372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">
      <c r="A99" s="385"/>
      <c r="B99" s="372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">
      <c r="A100" s="385"/>
      <c r="B100" s="372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">
      <c r="A101" s="385"/>
      <c r="B101" s="372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">
      <c r="A102" s="385"/>
      <c r="B102" s="372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">
      <c r="A103" s="385"/>
      <c r="B103" s="372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">
      <c r="A104" s="385"/>
      <c r="B104" s="372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">
      <c r="A105" s="385"/>
      <c r="B105" s="372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">
      <c r="A106" s="385"/>
      <c r="B106" s="372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">
      <c r="A107" s="385"/>
      <c r="B107" s="372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">
      <c r="A108" s="385"/>
      <c r="B108" s="372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">
      <c r="A109" s="385"/>
      <c r="B109" s="372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">
      <c r="A110" s="385"/>
      <c r="B110" s="372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">
      <c r="A111" s="385"/>
      <c r="B111" s="372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">
      <c r="A112" s="385"/>
      <c r="B112" s="372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">
      <c r="A113" s="385"/>
      <c r="B113" s="372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">
      <c r="A114" s="385"/>
      <c r="B114" s="372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">
      <c r="A115" s="385"/>
      <c r="B115" s="372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">
      <c r="A116" s="385"/>
      <c r="B116" s="372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">
      <c r="A117" s="385"/>
      <c r="B117" s="372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">
      <c r="A118" s="385"/>
      <c r="B118" s="372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">
      <c r="A119" s="385"/>
      <c r="B119" s="372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">
      <c r="A120" s="385"/>
      <c r="B120" s="372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">
      <c r="A121" s="385"/>
      <c r="B121" s="372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">
      <c r="A122" s="386"/>
      <c r="B122" s="387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422" t="s">
        <v>82</v>
      </c>
      <c r="B1" s="423"/>
      <c r="C1" s="423"/>
      <c r="D1" s="423"/>
      <c r="E1" s="423"/>
      <c r="F1" s="423"/>
      <c r="G1" s="423"/>
      <c r="H1" s="423"/>
      <c r="I1" s="423"/>
      <c r="J1" s="423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424" t="s">
        <v>19</v>
      </c>
      <c r="B4" s="426" t="s">
        <v>0</v>
      </c>
      <c r="C4" s="424" t="s">
        <v>44</v>
      </c>
      <c r="D4" s="424" t="s">
        <v>21</v>
      </c>
      <c r="E4" s="428" t="s">
        <v>115</v>
      </c>
      <c r="F4" s="429"/>
      <c r="G4" s="429"/>
      <c r="H4" s="430"/>
      <c r="I4" s="420" t="s">
        <v>112</v>
      </c>
      <c r="J4" s="420" t="s">
        <v>111</v>
      </c>
    </row>
    <row r="5" spans="1:10" ht="42.75" customHeight="1" x14ac:dyDescent="0.2">
      <c r="A5" s="425"/>
      <c r="B5" s="427"/>
      <c r="C5" s="425"/>
      <c r="D5" s="425"/>
      <c r="E5" s="91" t="s">
        <v>43</v>
      </c>
      <c r="F5" s="94" t="s">
        <v>118</v>
      </c>
      <c r="G5" s="94" t="s">
        <v>119</v>
      </c>
      <c r="H5" s="99" t="s">
        <v>120</v>
      </c>
      <c r="I5" s="421"/>
      <c r="J5" s="421"/>
    </row>
    <row r="6" spans="1:10" x14ac:dyDescent="0.2">
      <c r="A6" s="366" t="s">
        <v>38</v>
      </c>
      <c r="B6" s="374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">
      <c r="A7" s="366"/>
      <c r="B7" s="374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">
      <c r="A8" s="366"/>
      <c r="B8" s="374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">
      <c r="A9" s="366"/>
      <c r="B9" s="375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">
      <c r="A10" s="366"/>
      <c r="B10" s="376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">
      <c r="A12" s="335" t="s">
        <v>50</v>
      </c>
      <c r="B12" s="337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">
      <c r="A13" s="336"/>
      <c r="B13" s="338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">
      <c r="A15" s="335" t="s">
        <v>46</v>
      </c>
      <c r="B15" s="377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">
      <c r="A16" s="363"/>
      <c r="B16" s="377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">
      <c r="A17" s="363"/>
      <c r="B17" s="377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">
      <c r="A18" s="363"/>
      <c r="B18" s="377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">
      <c r="A19" s="363"/>
      <c r="B19" s="377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">
      <c r="A20" s="344" t="s">
        <v>47</v>
      </c>
      <c r="B20" s="337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">
      <c r="A21" s="345"/>
      <c r="B21" s="378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">
      <c r="A22" s="345"/>
      <c r="B22" s="338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">
      <c r="A23" s="345"/>
      <c r="B23" s="337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">
      <c r="A24" s="346"/>
      <c r="B24" s="338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">
      <c r="A28" s="431" t="s">
        <v>85</v>
      </c>
      <c r="B28" s="432"/>
      <c r="C28" s="433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">
      <c r="A29" s="335" t="s">
        <v>18</v>
      </c>
      <c r="B29" s="364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">
      <c r="A30" s="363"/>
      <c r="B30" s="365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">
      <c r="A31" s="363"/>
      <c r="B31" s="365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">
      <c r="A32" s="363"/>
      <c r="B32" s="365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">
      <c r="A33" s="363"/>
      <c r="B33" s="365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">
      <c r="A34" s="363"/>
      <c r="B34" s="419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">
      <c r="A35" s="363"/>
      <c r="B35" s="337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">
      <c r="A36" s="363"/>
      <c r="B36" s="379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">
      <c r="A37" s="363"/>
      <c r="B37" s="379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">
      <c r="A38" s="335" t="s">
        <v>20</v>
      </c>
      <c r="B38" s="364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">
      <c r="A39" s="354"/>
      <c r="B39" s="365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">
      <c r="A40" s="335" t="s">
        <v>24</v>
      </c>
      <c r="B40" s="337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">
      <c r="A41" s="336"/>
      <c r="B41" s="338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">
      <c r="A42" s="335" t="s">
        <v>30</v>
      </c>
      <c r="B42" s="337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">
      <c r="A43" s="336"/>
      <c r="B43" s="338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">
      <c r="A44" s="335" t="s">
        <v>48</v>
      </c>
      <c r="B44" s="364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">
      <c r="A45" s="363"/>
      <c r="B45" s="365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">
      <c r="A46" s="363"/>
      <c r="B46" s="365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">
      <c r="A47" s="363"/>
      <c r="B47" s="365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">
      <c r="A48" s="363"/>
      <c r="B48" s="365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">
      <c r="A49" s="363"/>
      <c r="B49" s="365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">
      <c r="A50" s="363"/>
      <c r="B50" s="365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">
      <c r="A51" s="363"/>
      <c r="B51" s="365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">
      <c r="A52" s="363"/>
      <c r="B52" s="365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">
      <c r="A53" s="363"/>
      <c r="B53" s="365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">
      <c r="A54" s="363"/>
      <c r="B54" s="365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">
      <c r="A55" s="363"/>
      <c r="B55" s="365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">
      <c r="A56" s="389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">
      <c r="A57" s="390"/>
      <c r="B57" s="388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">
      <c r="A58" s="390"/>
      <c r="B58" s="388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">
      <c r="A59" s="390"/>
      <c r="B59" s="388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">
      <c r="A60" s="390"/>
      <c r="B60" s="388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">
      <c r="A61" s="390"/>
      <c r="B61" s="388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">
      <c r="A62" s="390"/>
      <c r="B62" s="388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">
      <c r="A63" s="390"/>
      <c r="B63" s="388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">
      <c r="A64" s="390"/>
      <c r="B64" s="388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">
      <c r="A65" s="390"/>
      <c r="B65" s="388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">
      <c r="A66" s="390"/>
      <c r="B66" s="388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">
      <c r="A67" s="390"/>
      <c r="B67" s="388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">
      <c r="A68" s="390"/>
      <c r="B68" s="388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">
      <c r="A69" s="390"/>
      <c r="B69" s="388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">
      <c r="A70" s="390"/>
      <c r="B70" s="388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">
      <c r="A71" s="390"/>
      <c r="B71" s="388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">
      <c r="A72" s="390"/>
      <c r="B72" s="388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">
      <c r="A73" s="390"/>
      <c r="B73" s="388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">
      <c r="A74" s="391"/>
      <c r="B74" s="388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">
      <c r="A75" s="431" t="s">
        <v>86</v>
      </c>
      <c r="B75" s="432"/>
      <c r="C75" s="433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3">
        <v>43616</v>
      </c>
      <c r="J80" s="55"/>
      <c r="K80" s="55"/>
    </row>
    <row r="81" spans="1:11" s="85" customFormat="1" ht="43.5" customHeight="1" x14ac:dyDescent="0.2">
      <c r="A81" s="383" t="s">
        <v>101</v>
      </c>
      <c r="B81" s="384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">
      <c r="A82" s="385"/>
      <c r="B82" s="372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385"/>
      <c r="B83" s="372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385"/>
      <c r="B84" s="372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385"/>
      <c r="B85" s="372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385"/>
      <c r="B86" s="372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385"/>
      <c r="B87" s="372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385"/>
      <c r="B88" s="372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385"/>
      <c r="B89" s="372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385"/>
      <c r="B90" s="372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385"/>
      <c r="B91" s="372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385"/>
      <c r="B92" s="372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385"/>
      <c r="B93" s="372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385"/>
      <c r="B94" s="372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385"/>
      <c r="B95" s="372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385"/>
      <c r="B96" s="372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385"/>
      <c r="B97" s="372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385"/>
      <c r="B98" s="372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385"/>
      <c r="B99" s="372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385"/>
      <c r="B100" s="372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385"/>
      <c r="B101" s="372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385"/>
      <c r="B102" s="372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385"/>
      <c r="B103" s="372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385"/>
      <c r="B104" s="372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385"/>
      <c r="B105" s="372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385"/>
      <c r="B106" s="372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385"/>
      <c r="B107" s="372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385"/>
      <c r="B108" s="372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385"/>
      <c r="B109" s="372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385"/>
      <c r="B110" s="372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385"/>
      <c r="B111" s="372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385"/>
      <c r="B112" s="372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385"/>
      <c r="B113" s="372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385"/>
      <c r="B114" s="372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385"/>
      <c r="B115" s="372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385"/>
      <c r="B116" s="372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385"/>
      <c r="B117" s="372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385"/>
      <c r="B118" s="372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385"/>
      <c r="B119" s="372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385"/>
      <c r="B120" s="372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385"/>
      <c r="B121" s="372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386"/>
      <c r="B122" s="387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34" t="s">
        <v>82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36" t="s">
        <v>19</v>
      </c>
      <c r="B4" s="438" t="s">
        <v>0</v>
      </c>
      <c r="C4" s="436" t="s">
        <v>44</v>
      </c>
      <c r="D4" s="436" t="s">
        <v>21</v>
      </c>
      <c r="E4" s="440" t="s">
        <v>112</v>
      </c>
      <c r="F4" s="442" t="s">
        <v>123</v>
      </c>
      <c r="G4" s="443"/>
      <c r="H4" s="443"/>
      <c r="I4" s="444"/>
      <c r="J4" s="440" t="s">
        <v>121</v>
      </c>
      <c r="K4" s="445" t="s">
        <v>122</v>
      </c>
      <c r="L4" s="446" t="s">
        <v>124</v>
      </c>
    </row>
    <row r="5" spans="1:12" ht="32.25" customHeight="1" x14ac:dyDescent="0.2">
      <c r="A5" s="437"/>
      <c r="B5" s="439"/>
      <c r="C5" s="437"/>
      <c r="D5" s="437"/>
      <c r="E5" s="441"/>
      <c r="F5" s="116" t="s">
        <v>43</v>
      </c>
      <c r="G5" s="117" t="s">
        <v>126</v>
      </c>
      <c r="H5" s="117" t="s">
        <v>83</v>
      </c>
      <c r="I5" s="117" t="s">
        <v>83</v>
      </c>
      <c r="J5" s="441"/>
      <c r="K5" s="445"/>
      <c r="L5" s="446"/>
    </row>
    <row r="6" spans="1:12" x14ac:dyDescent="0.2">
      <c r="A6" s="366" t="s">
        <v>38</v>
      </c>
      <c r="B6" s="374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66"/>
      <c r="B7" s="374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">
      <c r="A8" s="366"/>
      <c r="B8" s="374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">
      <c r="A9" s="366"/>
      <c r="B9" s="375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66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">
      <c r="A12" s="335" t="s">
        <v>50</v>
      </c>
      <c r="B12" s="337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">
      <c r="A13" s="336"/>
      <c r="B13" s="338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">
      <c r="A15" s="335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3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3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3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3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44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45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5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5"/>
      <c r="B23" s="337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">
      <c r="A24" s="346"/>
      <c r="B24" s="338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8.25" x14ac:dyDescent="0.2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">
      <c r="A29" s="447" t="s">
        <v>85</v>
      </c>
      <c r="B29" s="448"/>
      <c r="C29" s="449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">
      <c r="A30" s="335" t="s">
        <v>18</v>
      </c>
      <c r="B30" s="364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">
      <c r="A31" s="363"/>
      <c r="B31" s="365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">
      <c r="A32" s="363"/>
      <c r="B32" s="365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">
      <c r="A33" s="363"/>
      <c r="B33" s="365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">
      <c r="A34" s="363"/>
      <c r="B34" s="365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">
      <c r="A35" s="363"/>
      <c r="B35" s="419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">
      <c r="A36" s="363"/>
      <c r="B36" s="337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">
      <c r="A37" s="363"/>
      <c r="B37" s="379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">
      <c r="A38" s="363"/>
      <c r="B38" s="379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">
      <c r="A39" s="335" t="s">
        <v>20</v>
      </c>
      <c r="B39" s="364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">
      <c r="A40" s="354"/>
      <c r="B40" s="365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">
      <c r="A41" s="335" t="s">
        <v>24</v>
      </c>
      <c r="B41" s="337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">
      <c r="A42" s="336"/>
      <c r="B42" s="338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">
      <c r="A43" s="335" t="s">
        <v>30</v>
      </c>
      <c r="B43" s="337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">
      <c r="A44" s="336"/>
      <c r="B44" s="338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">
      <c r="A45" s="335" t="s">
        <v>48</v>
      </c>
      <c r="B45" s="364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">
      <c r="A46" s="363"/>
      <c r="B46" s="365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">
      <c r="A47" s="363"/>
      <c r="B47" s="365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">
      <c r="A48" s="363"/>
      <c r="B48" s="365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">
      <c r="A49" s="363"/>
      <c r="B49" s="365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">
      <c r="A50" s="363"/>
      <c r="B50" s="365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">
      <c r="A51" s="363"/>
      <c r="B51" s="365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">
      <c r="A52" s="363"/>
      <c r="B52" s="365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">
      <c r="A53" s="363"/>
      <c r="B53" s="365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">
      <c r="A54" s="363"/>
      <c r="B54" s="365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">
      <c r="A55" s="363"/>
      <c r="B55" s="365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">
      <c r="A56" s="363"/>
      <c r="B56" s="365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">
      <c r="A57" s="389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">
      <c r="A58" s="390"/>
      <c r="B58" s="388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">
      <c r="A59" s="390"/>
      <c r="B59" s="388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">
      <c r="A60" s="390"/>
      <c r="B60" s="388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">
      <c r="A61" s="390"/>
      <c r="B61" s="388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">
      <c r="A62" s="390"/>
      <c r="B62" s="388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">
      <c r="A63" s="390"/>
      <c r="B63" s="388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">
      <c r="A64" s="390"/>
      <c r="B64" s="388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">
      <c r="A65" s="390"/>
      <c r="B65" s="388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">
      <c r="A66" s="390"/>
      <c r="B66" s="388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">
      <c r="A67" s="390"/>
      <c r="B67" s="388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">
      <c r="A68" s="390"/>
      <c r="B68" s="388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">
      <c r="A69" s="390"/>
      <c r="B69" s="388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">
      <c r="A70" s="390"/>
      <c r="B70" s="388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">
      <c r="A71" s="390"/>
      <c r="B71" s="388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">
      <c r="A72" s="390"/>
      <c r="B72" s="388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">
      <c r="A73" s="390"/>
      <c r="B73" s="388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">
      <c r="A74" s="390"/>
      <c r="B74" s="388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">
      <c r="A75" s="391"/>
      <c r="B75" s="388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8.25" x14ac:dyDescent="0.2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">
      <c r="A77" s="447" t="s">
        <v>86</v>
      </c>
      <c r="B77" s="448"/>
      <c r="C77" s="449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3">
        <v>43646</v>
      </c>
      <c r="L82" s="55"/>
    </row>
    <row r="83" spans="1:12" s="85" customFormat="1" ht="33.75" x14ac:dyDescent="0.2">
      <c r="A83" s="383" t="s">
        <v>101</v>
      </c>
      <c r="B83" s="384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">
      <c r="A84" s="385"/>
      <c r="B84" s="372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385"/>
      <c r="B85" s="372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">
      <c r="A86" s="385"/>
      <c r="B86" s="372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">
      <c r="A87" s="385"/>
      <c r="B87" s="372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">
      <c r="A88" s="385"/>
      <c r="B88" s="372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">
      <c r="A89" s="385"/>
      <c r="B89" s="372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">
      <c r="A90" s="385"/>
      <c r="B90" s="372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">
      <c r="A91" s="385"/>
      <c r="B91" s="372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">
      <c r="A92" s="385"/>
      <c r="B92" s="372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">
      <c r="A93" s="385"/>
      <c r="B93" s="372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">
      <c r="A94" s="385"/>
      <c r="B94" s="372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">
      <c r="A95" s="385"/>
      <c r="B95" s="372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">
      <c r="A96" s="385"/>
      <c r="B96" s="372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">
      <c r="A97" s="385"/>
      <c r="B97" s="372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">
      <c r="A98" s="385"/>
      <c r="B98" s="372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">
      <c r="A99" s="385"/>
      <c r="B99" s="372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">
      <c r="A100" s="385"/>
      <c r="B100" s="372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">
      <c r="A101" s="385"/>
      <c r="B101" s="372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">
      <c r="A102" s="385"/>
      <c r="B102" s="372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">
      <c r="A103" s="385"/>
      <c r="B103" s="372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385"/>
      <c r="B104" s="372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">
      <c r="A105" s="385"/>
      <c r="B105" s="372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">
      <c r="A106" s="385"/>
      <c r="B106" s="372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">
      <c r="A107" s="385"/>
      <c r="B107" s="372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">
      <c r="A108" s="385"/>
      <c r="B108" s="372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">
      <c r="A109" s="385"/>
      <c r="B109" s="372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385"/>
      <c r="B110" s="372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">
      <c r="A111" s="385"/>
      <c r="B111" s="372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">
      <c r="A112" s="385"/>
      <c r="B112" s="372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">
      <c r="A113" s="385"/>
      <c r="B113" s="372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">
      <c r="A114" s="385"/>
      <c r="B114" s="372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">
      <c r="A115" s="385"/>
      <c r="B115" s="372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">
      <c r="A116" s="385"/>
      <c r="B116" s="372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">
      <c r="A117" s="385"/>
      <c r="B117" s="372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">
      <c r="A118" s="385"/>
      <c r="B118" s="372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">
      <c r="A119" s="385"/>
      <c r="B119" s="372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">
      <c r="A120" s="385"/>
      <c r="B120" s="372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">
      <c r="A121" s="385"/>
      <c r="B121" s="372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">
      <c r="A122" s="385"/>
      <c r="B122" s="372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">
      <c r="A123" s="385"/>
      <c r="B123" s="372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">
      <c r="A124" s="386"/>
      <c r="B124" s="387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50" t="s">
        <v>82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52" t="s">
        <v>19</v>
      </c>
      <c r="B4" s="454" t="s">
        <v>0</v>
      </c>
      <c r="C4" s="452" t="s">
        <v>44</v>
      </c>
      <c r="D4" s="452" t="s">
        <v>21</v>
      </c>
      <c r="E4" s="456" t="s">
        <v>121</v>
      </c>
      <c r="F4" s="458" t="s">
        <v>130</v>
      </c>
      <c r="G4" s="459"/>
      <c r="H4" s="459"/>
      <c r="I4" s="460"/>
      <c r="J4" s="456" t="s">
        <v>129</v>
      </c>
      <c r="K4" s="461" t="s">
        <v>133</v>
      </c>
      <c r="L4" s="462" t="s">
        <v>131</v>
      </c>
    </row>
    <row r="5" spans="1:12" ht="32.25" customHeight="1" x14ac:dyDescent="0.2">
      <c r="A5" s="453"/>
      <c r="B5" s="455"/>
      <c r="C5" s="453"/>
      <c r="D5" s="453"/>
      <c r="E5" s="457"/>
      <c r="F5" s="127" t="s">
        <v>43</v>
      </c>
      <c r="G5" s="128" t="s">
        <v>126</v>
      </c>
      <c r="H5" s="128" t="s">
        <v>83</v>
      </c>
      <c r="I5" s="128" t="s">
        <v>83</v>
      </c>
      <c r="J5" s="457"/>
      <c r="K5" s="461"/>
      <c r="L5" s="462"/>
    </row>
    <row r="6" spans="1:12" x14ac:dyDescent="0.2">
      <c r="A6" s="366" t="s">
        <v>38</v>
      </c>
      <c r="B6" s="374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">
      <c r="A7" s="366"/>
      <c r="B7" s="374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">
      <c r="A8" s="366"/>
      <c r="B8" s="374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">
      <c r="A9" s="366"/>
      <c r="B9" s="375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">
      <c r="A10" s="366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35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">
      <c r="A12" s="336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">
      <c r="A15" s="335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3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3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3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3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44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345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5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5"/>
      <c r="B23" s="337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346"/>
      <c r="B24" s="338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389" t="s">
        <v>132</v>
      </c>
      <c r="B25" s="466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391"/>
      <c r="B26" s="467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">
      <c r="A30" s="463" t="s">
        <v>85</v>
      </c>
      <c r="B30" s="464"/>
      <c r="C30" s="465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">
      <c r="A31" s="335" t="s">
        <v>18</v>
      </c>
      <c r="B31" s="364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">
      <c r="A32" s="363"/>
      <c r="B32" s="365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">
      <c r="A33" s="363"/>
      <c r="B33" s="365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">
      <c r="A34" s="363"/>
      <c r="B34" s="365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">
      <c r="A35" s="363"/>
      <c r="B35" s="365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">
      <c r="A36" s="363"/>
      <c r="B36" s="419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">
      <c r="A37" s="363"/>
      <c r="B37" s="337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">
      <c r="A38" s="363"/>
      <c r="B38" s="379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">
      <c r="A39" s="363"/>
      <c r="B39" s="379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">
      <c r="A40" s="335" t="s">
        <v>20</v>
      </c>
      <c r="B40" s="364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54"/>
      <c r="B41" s="365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">
      <c r="A42" s="335" t="s">
        <v>24</v>
      </c>
      <c r="B42" s="337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36"/>
      <c r="B43" s="338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35" t="s">
        <v>30</v>
      </c>
      <c r="B44" s="337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36"/>
      <c r="B45" s="338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35" t="s">
        <v>48</v>
      </c>
      <c r="B46" s="364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">
      <c r="A47" s="363"/>
      <c r="B47" s="365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">
      <c r="A48" s="363"/>
      <c r="B48" s="365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63"/>
      <c r="B49" s="365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">
      <c r="A50" s="363"/>
      <c r="B50" s="365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3"/>
      <c r="B51" s="365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">
      <c r="A52" s="363"/>
      <c r="B52" s="365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3"/>
      <c r="B53" s="365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63"/>
      <c r="B54" s="365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3"/>
      <c r="B55" s="365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3"/>
      <c r="B56" s="365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3"/>
      <c r="B57" s="365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89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">
      <c r="A59" s="390"/>
      <c r="B59" s="388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">
      <c r="A60" s="390"/>
      <c r="B60" s="388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">
      <c r="A61" s="390"/>
      <c r="B61" s="388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">
      <c r="A62" s="390"/>
      <c r="B62" s="388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">
      <c r="A63" s="390"/>
      <c r="B63" s="388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">
      <c r="A64" s="390"/>
      <c r="B64" s="388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90"/>
      <c r="B65" s="388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">
      <c r="A66" s="390"/>
      <c r="B66" s="388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">
      <c r="A67" s="390"/>
      <c r="B67" s="388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">
      <c r="A68" s="390"/>
      <c r="B68" s="388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">
      <c r="A69" s="390"/>
      <c r="B69" s="388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">
      <c r="A70" s="390"/>
      <c r="B70" s="388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">
      <c r="A71" s="390"/>
      <c r="B71" s="388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">
      <c r="A72" s="390"/>
      <c r="B72" s="388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">
      <c r="A73" s="390"/>
      <c r="B73" s="388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">
      <c r="A74" s="390"/>
      <c r="B74" s="388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">
      <c r="A75" s="390"/>
      <c r="B75" s="388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">
      <c r="A76" s="391"/>
      <c r="B76" s="388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">
      <c r="A77" s="468" t="s">
        <v>127</v>
      </c>
      <c r="B77" s="466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">
      <c r="A78" s="469"/>
      <c r="B78" s="471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">
      <c r="A79" s="469"/>
      <c r="B79" s="471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">
      <c r="A80" s="469"/>
      <c r="B80" s="471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">
      <c r="A81" s="469"/>
      <c r="B81" s="471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">
      <c r="A82" s="469"/>
      <c r="B82" s="471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">
      <c r="A83" s="469"/>
      <c r="B83" s="471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">
      <c r="A84" s="469"/>
      <c r="B84" s="471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">
      <c r="A85" s="469"/>
      <c r="B85" s="471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">
      <c r="A86" s="470"/>
      <c r="B86" s="467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">
      <c r="A87" s="463" t="s">
        <v>86</v>
      </c>
      <c r="B87" s="464"/>
      <c r="C87" s="465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3">
        <v>43677</v>
      </c>
      <c r="L92" s="55"/>
    </row>
    <row r="93" spans="1:12" s="85" customFormat="1" ht="33.75" x14ac:dyDescent="0.2">
      <c r="A93" s="383" t="s">
        <v>101</v>
      </c>
      <c r="B93" s="384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">
      <c r="A94" s="385"/>
      <c r="B94" s="372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385"/>
      <c r="B95" s="372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385"/>
      <c r="B96" s="372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385"/>
      <c r="B97" s="372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">
      <c r="A98" s="385"/>
      <c r="B98" s="372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">
      <c r="A99" s="385"/>
      <c r="B99" s="372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">
      <c r="A100" s="385"/>
      <c r="B100" s="372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385"/>
      <c r="B101" s="372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">
      <c r="A102" s="385"/>
      <c r="B102" s="372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">
      <c r="A103" s="385"/>
      <c r="B103" s="372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385"/>
      <c r="B104" s="372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">
      <c r="A105" s="385"/>
      <c r="B105" s="372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">
      <c r="A106" s="385"/>
      <c r="B106" s="372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385"/>
      <c r="B107" s="372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385"/>
      <c r="B108" s="372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">
      <c r="A109" s="385"/>
      <c r="B109" s="372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">
      <c r="A110" s="385"/>
      <c r="B110" s="372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">
      <c r="A111" s="385"/>
      <c r="B111" s="372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385"/>
      <c r="B112" s="372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">
      <c r="A113" s="385"/>
      <c r="B113" s="372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385"/>
      <c r="B114" s="372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">
      <c r="A115" s="385"/>
      <c r="B115" s="372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">
      <c r="A116" s="385"/>
      <c r="B116" s="372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">
      <c r="A117" s="385"/>
      <c r="B117" s="372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">
      <c r="A118" s="385"/>
      <c r="B118" s="372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385"/>
      <c r="B119" s="372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385"/>
      <c r="B120" s="372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">
      <c r="A121" s="385"/>
      <c r="B121" s="372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">
      <c r="A122" s="385"/>
      <c r="B122" s="372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">
      <c r="A123" s="385"/>
      <c r="B123" s="372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">
      <c r="A124" s="385"/>
      <c r="B124" s="372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385"/>
      <c r="B125" s="372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">
      <c r="A126" s="385"/>
      <c r="B126" s="372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385"/>
      <c r="B127" s="372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385"/>
      <c r="B128" s="372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385"/>
      <c r="B129" s="372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385"/>
      <c r="B130" s="372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385"/>
      <c r="B131" s="372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385"/>
      <c r="B132" s="372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">
      <c r="A133" s="385"/>
      <c r="B133" s="372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">
      <c r="A134" s="386"/>
      <c r="B134" s="387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85" t="s">
        <v>82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87" t="s">
        <v>19</v>
      </c>
      <c r="B4" s="489" t="s">
        <v>0</v>
      </c>
      <c r="C4" s="487" t="s">
        <v>44</v>
      </c>
      <c r="D4" s="487" t="s">
        <v>21</v>
      </c>
      <c r="E4" s="491" t="s">
        <v>129</v>
      </c>
      <c r="F4" s="493" t="s">
        <v>134</v>
      </c>
      <c r="G4" s="494"/>
      <c r="H4" s="494"/>
      <c r="I4" s="495"/>
      <c r="J4" s="491" t="s">
        <v>137</v>
      </c>
      <c r="K4" s="496" t="s">
        <v>135</v>
      </c>
      <c r="L4" s="497" t="s">
        <v>136</v>
      </c>
    </row>
    <row r="5" spans="1:12" ht="32.25" customHeight="1" x14ac:dyDescent="0.2">
      <c r="A5" s="488"/>
      <c r="B5" s="490"/>
      <c r="C5" s="488"/>
      <c r="D5" s="488"/>
      <c r="E5" s="492"/>
      <c r="F5" s="136" t="s">
        <v>43</v>
      </c>
      <c r="G5" s="137" t="s">
        <v>126</v>
      </c>
      <c r="H5" s="137" t="s">
        <v>83</v>
      </c>
      <c r="I5" s="137" t="s">
        <v>141</v>
      </c>
      <c r="J5" s="492"/>
      <c r="K5" s="496"/>
      <c r="L5" s="497"/>
    </row>
    <row r="6" spans="1:12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">
      <c r="A7" s="478"/>
      <c r="B7" s="374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">
      <c r="A8" s="478"/>
      <c r="B8" s="374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">
      <c r="A9" s="478"/>
      <c r="B9" s="375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">
      <c r="A16" s="481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">
      <c r="A17" s="481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">
      <c r="A19" s="481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483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483"/>
      <c r="B23" s="337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484"/>
      <c r="B24" s="338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479" t="s">
        <v>132</v>
      </c>
      <c r="B25" s="46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480"/>
      <c r="B26" s="467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">
      <c r="A30" s="475" t="s">
        <v>85</v>
      </c>
      <c r="B30" s="476"/>
      <c r="C30" s="477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">
      <c r="A31" s="335" t="s">
        <v>18</v>
      </c>
      <c r="B31" s="380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">
      <c r="A32" s="363"/>
      <c r="B32" s="381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">
      <c r="A33" s="363"/>
      <c r="B33" s="381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">
      <c r="A34" s="363"/>
      <c r="B34" s="381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">
      <c r="A35" s="363"/>
      <c r="B35" s="381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">
      <c r="A36" s="363"/>
      <c r="B36" s="381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">
      <c r="A37" s="363"/>
      <c r="B37" s="381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">
      <c r="A38" s="363"/>
      <c r="B38" s="382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">
      <c r="A39" s="363"/>
      <c r="B39" s="337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">
      <c r="A40" s="363"/>
      <c r="B40" s="379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63"/>
      <c r="B41" s="379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">
      <c r="A42" s="335" t="s">
        <v>24</v>
      </c>
      <c r="B42" s="337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36"/>
      <c r="B43" s="338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35" t="s">
        <v>30</v>
      </c>
      <c r="B44" s="337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36"/>
      <c r="B45" s="338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35" t="s">
        <v>138</v>
      </c>
      <c r="B46" s="364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">
      <c r="A47" s="354"/>
      <c r="B47" s="365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">
      <c r="A48" s="335" t="s">
        <v>48</v>
      </c>
      <c r="B48" s="364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63"/>
      <c r="B49" s="365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63"/>
      <c r="B50" s="365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3"/>
      <c r="B51" s="365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">
      <c r="A52" s="363"/>
      <c r="B52" s="365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3"/>
      <c r="B53" s="365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">
      <c r="A54" s="363"/>
      <c r="B54" s="365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3"/>
      <c r="B55" s="365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3"/>
      <c r="B56" s="365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3"/>
      <c r="B57" s="365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3"/>
      <c r="B58" s="365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3"/>
      <c r="B59" s="365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35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">
      <c r="A61" s="363"/>
      <c r="B61" s="388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">
      <c r="A62" s="363"/>
      <c r="B62" s="388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">
      <c r="A63" s="363"/>
      <c r="B63" s="388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">
      <c r="A64" s="363"/>
      <c r="B64" s="388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63"/>
      <c r="B65" s="388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">
      <c r="A66" s="363"/>
      <c r="B66" s="388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3"/>
      <c r="B67" s="388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">
      <c r="A68" s="363"/>
      <c r="B68" s="388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">
      <c r="A69" s="363"/>
      <c r="B69" s="388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">
      <c r="A70" s="363"/>
      <c r="B70" s="388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">
      <c r="A71" s="363"/>
      <c r="B71" s="388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">
      <c r="A72" s="363"/>
      <c r="B72" s="388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">
      <c r="A73" s="363"/>
      <c r="B73" s="388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">
      <c r="A74" s="363"/>
      <c r="B74" s="388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">
      <c r="A75" s="363"/>
      <c r="B75" s="388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">
      <c r="A76" s="363"/>
      <c r="B76" s="388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">
      <c r="A77" s="363"/>
      <c r="B77" s="388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">
      <c r="A78" s="336"/>
      <c r="B78" s="388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">
      <c r="A79" s="472" t="s">
        <v>127</v>
      </c>
      <c r="B79" s="466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">
      <c r="A80" s="473"/>
      <c r="B80" s="471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">
      <c r="A81" s="473"/>
      <c r="B81" s="471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">
      <c r="A82" s="473"/>
      <c r="B82" s="471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">
      <c r="A83" s="473"/>
      <c r="B83" s="471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">
      <c r="A84" s="473"/>
      <c r="B84" s="471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">
      <c r="A85" s="473"/>
      <c r="B85" s="471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">
      <c r="A86" s="473"/>
      <c r="B86" s="471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">
      <c r="A87" s="473"/>
      <c r="B87" s="471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">
      <c r="A88" s="473"/>
      <c r="B88" s="471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">
      <c r="A89" s="473"/>
      <c r="B89" s="471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">
      <c r="A90" s="474"/>
      <c r="B90" s="467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">
      <c r="A91" s="475" t="s">
        <v>86</v>
      </c>
      <c r="B91" s="476"/>
      <c r="C91" s="477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3">
        <v>43708</v>
      </c>
      <c r="L96" s="55"/>
    </row>
    <row r="97" spans="1:12" s="85" customFormat="1" ht="33.75" x14ac:dyDescent="0.2">
      <c r="A97" s="383" t="s">
        <v>101</v>
      </c>
      <c r="B97" s="384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">
      <c r="A98" s="385"/>
      <c r="B98" s="372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385"/>
      <c r="B99" s="372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385"/>
      <c r="B100" s="372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385"/>
      <c r="B101" s="372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385"/>
      <c r="B102" s="372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385"/>
      <c r="B103" s="372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385"/>
      <c r="B104" s="372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385"/>
      <c r="B105" s="372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">
      <c r="A106" s="385"/>
      <c r="B106" s="372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">
      <c r="A107" s="385"/>
      <c r="B107" s="372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385"/>
      <c r="B108" s="372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">
      <c r="A109" s="385"/>
      <c r="B109" s="372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">
      <c r="A110" s="385"/>
      <c r="B110" s="372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385"/>
      <c r="B111" s="372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385"/>
      <c r="B112" s="372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385"/>
      <c r="B113" s="372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">
      <c r="A114" s="385"/>
      <c r="B114" s="372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">
      <c r="A115" s="385"/>
      <c r="B115" s="372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385"/>
      <c r="B116" s="372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385"/>
      <c r="B117" s="372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385"/>
      <c r="B118" s="372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">
      <c r="A119" s="385"/>
      <c r="B119" s="372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">
      <c r="A120" s="385"/>
      <c r="B120" s="372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385"/>
      <c r="B121" s="372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">
      <c r="A122" s="385"/>
      <c r="B122" s="372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385"/>
      <c r="B123" s="372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385"/>
      <c r="B124" s="372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">
      <c r="A125" s="385"/>
      <c r="B125" s="372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">
      <c r="A126" s="385"/>
      <c r="B126" s="372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">
      <c r="A127" s="385"/>
      <c r="B127" s="372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">
      <c r="A128" s="385"/>
      <c r="B128" s="372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385"/>
      <c r="B129" s="372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">
      <c r="A130" s="385"/>
      <c r="B130" s="372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385"/>
      <c r="B131" s="372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385"/>
      <c r="B132" s="372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385"/>
      <c r="B133" s="372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385"/>
      <c r="B134" s="372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385"/>
      <c r="B135" s="372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385"/>
      <c r="B136" s="372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">
      <c r="A137" s="385"/>
      <c r="B137" s="372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">
      <c r="A138" s="386"/>
      <c r="B138" s="387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101" customWidth="1"/>
    <col min="13" max="13" width="18" customWidth="1"/>
  </cols>
  <sheetData>
    <row r="1" spans="1:13" x14ac:dyDescent="0.2">
      <c r="A1" s="485" t="s">
        <v>82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</row>
    <row r="2" spans="1:13" x14ac:dyDescent="0.2">
      <c r="F2" s="2"/>
    </row>
    <row r="3" spans="1:13" x14ac:dyDescent="0.2">
      <c r="E3" s="5"/>
      <c r="F3" s="3"/>
      <c r="L3" s="102"/>
    </row>
    <row r="4" spans="1:13" x14ac:dyDescent="0.2">
      <c r="A4" s="487" t="s">
        <v>19</v>
      </c>
      <c r="B4" s="489" t="s">
        <v>0</v>
      </c>
      <c r="C4" s="487" t="s">
        <v>44</v>
      </c>
      <c r="D4" s="487" t="s">
        <v>21</v>
      </c>
      <c r="E4" s="491" t="s">
        <v>112</v>
      </c>
      <c r="F4" s="493" t="s">
        <v>143</v>
      </c>
      <c r="G4" s="494"/>
      <c r="H4" s="494"/>
      <c r="I4" s="494"/>
      <c r="J4" s="495"/>
      <c r="K4" s="491" t="s">
        <v>142</v>
      </c>
      <c r="L4" s="496" t="s">
        <v>135</v>
      </c>
      <c r="M4" s="497" t="s">
        <v>84</v>
      </c>
    </row>
    <row r="5" spans="1:13" ht="46.5" customHeight="1" x14ac:dyDescent="0.2">
      <c r="A5" s="488"/>
      <c r="B5" s="490"/>
      <c r="C5" s="488"/>
      <c r="D5" s="488"/>
      <c r="E5" s="492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492"/>
      <c r="L5" s="496"/>
      <c r="M5" s="497"/>
    </row>
    <row r="6" spans="1:13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">
      <c r="A7" s="478"/>
      <c r="B7" s="374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">
      <c r="A8" s="478"/>
      <c r="B8" s="374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">
      <c r="A9" s="478"/>
      <c r="B9" s="375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">
      <c r="A16" s="481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">
      <c r="A17" s="481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">
      <c r="A19" s="481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">
      <c r="A21" s="483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">
      <c r="A23" s="483"/>
      <c r="B23" s="337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">
      <c r="A24" s="484"/>
      <c r="B24" s="338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">
      <c r="A25" s="479" t="s">
        <v>132</v>
      </c>
      <c r="B25" s="466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">
      <c r="A26" s="480"/>
      <c r="B26" s="467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">
      <c r="A30" s="475" t="s">
        <v>85</v>
      </c>
      <c r="B30" s="476"/>
      <c r="C30" s="477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">
      <c r="A31" s="335" t="s">
        <v>18</v>
      </c>
      <c r="B31" s="380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">
      <c r="A32" s="363"/>
      <c r="B32" s="381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">
      <c r="A33" s="363"/>
      <c r="B33" s="381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">
      <c r="A34" s="363"/>
      <c r="B34" s="381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">
      <c r="A35" s="363"/>
      <c r="B35" s="381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">
      <c r="A36" s="363"/>
      <c r="B36" s="381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">
      <c r="A37" s="363"/>
      <c r="B37" s="381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">
      <c r="A38" s="363"/>
      <c r="B38" s="382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">
      <c r="A39" s="363"/>
      <c r="B39" s="337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">
      <c r="A40" s="363"/>
      <c r="B40" s="379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">
      <c r="A41" s="363"/>
      <c r="B41" s="379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">
      <c r="A42" s="335" t="s">
        <v>24</v>
      </c>
      <c r="B42" s="337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">
      <c r="A43" s="336"/>
      <c r="B43" s="338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">
      <c r="A44" s="335" t="s">
        <v>30</v>
      </c>
      <c r="B44" s="337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">
      <c r="A45" s="336"/>
      <c r="B45" s="338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">
      <c r="A46" s="335" t="s">
        <v>138</v>
      </c>
      <c r="B46" s="364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">
      <c r="A47" s="354"/>
      <c r="B47" s="365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">
      <c r="A48" s="335" t="s">
        <v>48</v>
      </c>
      <c r="B48" s="364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">
      <c r="A49" s="363"/>
      <c r="B49" s="365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">
      <c r="A50" s="363"/>
      <c r="B50" s="365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">
      <c r="A51" s="363"/>
      <c r="B51" s="365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">
      <c r="A52" s="363"/>
      <c r="B52" s="365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">
      <c r="A53" s="363"/>
      <c r="B53" s="365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">
      <c r="A54" s="363"/>
      <c r="B54" s="365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">
      <c r="A55" s="363"/>
      <c r="B55" s="365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">
      <c r="A56" s="363"/>
      <c r="B56" s="365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">
      <c r="A57" s="363"/>
      <c r="B57" s="365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">
      <c r="A58" s="363"/>
      <c r="B58" s="365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">
      <c r="A59" s="363"/>
      <c r="B59" s="365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">
      <c r="A60" s="335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">
      <c r="A61" s="363"/>
      <c r="B61" s="388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">
      <c r="A62" s="363"/>
      <c r="B62" s="388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">
      <c r="A63" s="363"/>
      <c r="B63" s="388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">
      <c r="A64" s="363"/>
      <c r="B64" s="388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">
      <c r="A65" s="363"/>
      <c r="B65" s="388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">
      <c r="A66" s="363"/>
      <c r="B66" s="388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">
      <c r="A67" s="363"/>
      <c r="B67" s="388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">
      <c r="A68" s="363"/>
      <c r="B68" s="388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">
      <c r="A69" s="363"/>
      <c r="B69" s="388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">
      <c r="A70" s="363"/>
      <c r="B70" s="388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">
      <c r="A71" s="363"/>
      <c r="B71" s="388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">
      <c r="A72" s="363"/>
      <c r="B72" s="388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">
      <c r="A73" s="363"/>
      <c r="B73" s="388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">
      <c r="A74" s="363"/>
      <c r="B74" s="388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">
      <c r="A75" s="363"/>
      <c r="B75" s="388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">
      <c r="A76" s="363"/>
      <c r="B76" s="388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">
      <c r="A77" s="363"/>
      <c r="B77" s="388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">
      <c r="A78" s="336"/>
      <c r="B78" s="388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">
      <c r="A79" s="472" t="s">
        <v>127</v>
      </c>
      <c r="B79" s="466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">
      <c r="A80" s="473"/>
      <c r="B80" s="471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">
      <c r="A81" s="473"/>
      <c r="B81" s="471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">
      <c r="A82" s="473"/>
      <c r="B82" s="471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">
      <c r="A83" s="473"/>
      <c r="B83" s="471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">
      <c r="A84" s="473"/>
      <c r="B84" s="471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">
      <c r="A85" s="473"/>
      <c r="B85" s="471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">
      <c r="A86" s="473"/>
      <c r="B86" s="471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">
      <c r="A87" s="473"/>
      <c r="B87" s="471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">
      <c r="A88" s="473"/>
      <c r="B88" s="471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">
      <c r="A89" s="473"/>
      <c r="B89" s="471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">
      <c r="A90" s="474"/>
      <c r="B90" s="467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">
      <c r="A91" s="475" t="s">
        <v>86</v>
      </c>
      <c r="B91" s="476"/>
      <c r="C91" s="477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3"/>
      <c r="H96" s="73"/>
      <c r="M96" s="55"/>
    </row>
    <row r="97" spans="1:13" s="85" customFormat="1" ht="48.75" customHeight="1" x14ac:dyDescent="0.2">
      <c r="A97" s="383" t="s">
        <v>101</v>
      </c>
      <c r="B97" s="384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">
      <c r="A98" s="385"/>
      <c r="B98" s="372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385"/>
      <c r="B99" s="372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385"/>
      <c r="B100" s="372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385"/>
      <c r="B101" s="372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385"/>
      <c r="B102" s="372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385"/>
      <c r="B103" s="372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385"/>
      <c r="B104" s="372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385"/>
      <c r="B105" s="372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">
      <c r="A106" s="385"/>
      <c r="B106" s="372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">
      <c r="A107" s="385"/>
      <c r="B107" s="372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385"/>
      <c r="B108" s="372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">
      <c r="A109" s="385"/>
      <c r="B109" s="372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">
      <c r="A110" s="385"/>
      <c r="B110" s="372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385"/>
      <c r="B111" s="372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385"/>
      <c r="B112" s="372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385"/>
      <c r="B113" s="372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">
      <c r="A114" s="385"/>
      <c r="B114" s="372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">
      <c r="A115" s="385"/>
      <c r="B115" s="372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385"/>
      <c r="B116" s="372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385"/>
      <c r="B117" s="372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385"/>
      <c r="B118" s="372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">
      <c r="A119" s="385"/>
      <c r="B119" s="372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">
      <c r="A120" s="385"/>
      <c r="B120" s="372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385"/>
      <c r="B121" s="372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">
      <c r="A122" s="385"/>
      <c r="B122" s="372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385"/>
      <c r="B123" s="372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385"/>
      <c r="B124" s="372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">
      <c r="A125" s="385"/>
      <c r="B125" s="372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">
      <c r="A126" s="385"/>
      <c r="B126" s="372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">
      <c r="A127" s="385"/>
      <c r="B127" s="372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">
      <c r="A128" s="385"/>
      <c r="B128" s="372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385"/>
      <c r="B129" s="372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">
      <c r="A130" s="385"/>
      <c r="B130" s="372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385"/>
      <c r="B131" s="372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385"/>
      <c r="B132" s="372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385"/>
      <c r="B133" s="372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385"/>
      <c r="B134" s="372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385"/>
      <c r="B135" s="372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385"/>
      <c r="B136" s="372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">
      <c r="A137" s="385"/>
      <c r="B137" s="372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">
      <c r="A138" s="386"/>
      <c r="B138" s="387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53"/>
      <c r="B147" s="153"/>
      <c r="C147" s="15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">
      <c r="A151" s="360" t="s">
        <v>159</v>
      </c>
      <c r="B151" s="360"/>
      <c r="C151" s="360"/>
      <c r="D151" s="360"/>
      <c r="E151" s="151"/>
      <c r="F151" s="15">
        <f>SUM(G25)</f>
        <v>13839752</v>
      </c>
    </row>
    <row r="152" spans="1:6" x14ac:dyDescent="0.2">
      <c r="A152" s="360" t="s">
        <v>58</v>
      </c>
      <c r="B152" s="360"/>
      <c r="C152" s="360"/>
      <c r="D152" s="360"/>
      <c r="E152" s="151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">
      <c r="A155" s="360" t="s">
        <v>62</v>
      </c>
      <c r="B155" s="360"/>
      <c r="C155" s="360"/>
      <c r="D155" s="360"/>
      <c r="E155" s="151"/>
      <c r="F155" s="15">
        <f>SUM(J6:J7)</f>
        <v>50800</v>
      </c>
    </row>
    <row r="156" spans="1:6" x14ac:dyDescent="0.2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">
      <c r="A157" s="360" t="s">
        <v>63</v>
      </c>
      <c r="B157" s="360"/>
      <c r="C157" s="360"/>
      <c r="D157" s="360"/>
      <c r="E157" s="151"/>
      <c r="F157" s="15">
        <f>SUM(F148:F156)</f>
        <v>73778325</v>
      </c>
    </row>
    <row r="158" spans="1:6" x14ac:dyDescent="0.2">
      <c r="A158" s="362"/>
      <c r="B158" s="362"/>
      <c r="C158" s="362"/>
      <c r="D158" s="362"/>
      <c r="E158" s="362"/>
      <c r="F158" s="362"/>
    </row>
    <row r="159" spans="1:6" x14ac:dyDescent="0.2">
      <c r="A159" s="362"/>
      <c r="B159" s="362"/>
      <c r="C159" s="362"/>
      <c r="D159" s="362"/>
      <c r="E159" s="362"/>
      <c r="F159" s="362"/>
    </row>
    <row r="160" spans="1:6" x14ac:dyDescent="0.2">
      <c r="A160" s="362"/>
      <c r="B160" s="362"/>
      <c r="C160" s="362"/>
      <c r="D160" s="362"/>
      <c r="E160" s="362"/>
      <c r="F160" s="362"/>
    </row>
    <row r="161" spans="1:6" x14ac:dyDescent="0.2">
      <c r="A161" s="360" t="s">
        <v>64</v>
      </c>
      <c r="B161" s="360"/>
      <c r="C161" s="360"/>
      <c r="D161" s="360"/>
      <c r="E161" s="360"/>
      <c r="F161" s="360"/>
    </row>
    <row r="162" spans="1:6" x14ac:dyDescent="0.2">
      <c r="A162" s="362"/>
      <c r="B162" s="362"/>
      <c r="C162" s="362"/>
      <c r="D162" s="362"/>
      <c r="E162" s="362"/>
      <c r="F162" s="362"/>
    </row>
    <row r="163" spans="1:6" x14ac:dyDescent="0.2">
      <c r="A163" s="360" t="s">
        <v>65</v>
      </c>
      <c r="B163" s="360"/>
      <c r="C163" s="360"/>
      <c r="D163" s="360"/>
      <c r="E163" s="151"/>
      <c r="F163" s="15">
        <f>SUM(H41:I41)</f>
        <v>10511784</v>
      </c>
    </row>
    <row r="164" spans="1:6" x14ac:dyDescent="0.2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">
      <c r="A165" s="360" t="s">
        <v>66</v>
      </c>
      <c r="B165" s="360"/>
      <c r="C165" s="360"/>
      <c r="D165" s="360"/>
      <c r="E165" s="151"/>
      <c r="F165" s="15">
        <f>SUM(G79)</f>
        <v>2662762</v>
      </c>
    </row>
    <row r="166" spans="1:6" x14ac:dyDescent="0.2">
      <c r="A166" s="360" t="s">
        <v>67</v>
      </c>
      <c r="B166" s="360"/>
      <c r="C166" s="360"/>
      <c r="D166" s="360"/>
      <c r="E166" s="151"/>
      <c r="F166" s="15">
        <f>G80</f>
        <v>519238</v>
      </c>
    </row>
    <row r="167" spans="1:6" x14ac:dyDescent="0.2">
      <c r="A167" s="360" t="s">
        <v>68</v>
      </c>
      <c r="B167" s="360"/>
      <c r="C167" s="360"/>
      <c r="D167" s="360"/>
      <c r="E167" s="151"/>
      <c r="F167" s="15">
        <f>SUM(G83,G82,J38,J36)</f>
        <v>10708552</v>
      </c>
    </row>
    <row r="168" spans="1:6" x14ac:dyDescent="0.2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358" t="s">
        <v>63</v>
      </c>
      <c r="B172" s="358"/>
      <c r="C172" s="358"/>
      <c r="D172" s="358"/>
      <c r="E172" s="151"/>
      <c r="F172" s="15">
        <f>SUM(F163:F171)</f>
        <v>73778325</v>
      </c>
    </row>
    <row r="173" spans="1:6" x14ac:dyDescent="0.2">
      <c r="A173" s="151"/>
      <c r="B173" s="16"/>
      <c r="C173" s="23"/>
      <c r="D173" s="14"/>
      <c r="E173" s="14"/>
      <c r="F173" s="15"/>
    </row>
    <row r="174" spans="1:6" x14ac:dyDescent="0.2">
      <c r="A174" s="360" t="s">
        <v>70</v>
      </c>
      <c r="B174" s="360"/>
      <c r="C174" s="360"/>
      <c r="D174" s="360"/>
      <c r="E174" s="360"/>
      <c r="F174" s="360"/>
    </row>
    <row r="175" spans="1:6" x14ac:dyDescent="0.2">
      <c r="A175" s="153"/>
      <c r="B175" s="153"/>
      <c r="C175" s="15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">
      <c r="A177" s="360" t="s">
        <v>146</v>
      </c>
      <c r="B177" s="360"/>
      <c r="C177" s="360"/>
      <c r="D177" s="360"/>
      <c r="E177" s="151"/>
      <c r="F177" s="15">
        <v>0</v>
      </c>
    </row>
    <row r="178" spans="1:6" x14ac:dyDescent="0.2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">
      <c r="A179" s="360" t="s">
        <v>148</v>
      </c>
      <c r="B179" s="360"/>
      <c r="C179" s="360"/>
      <c r="D179" s="360"/>
      <c r="E179" s="151"/>
      <c r="F179" s="15">
        <v>0</v>
      </c>
    </row>
    <row r="180" spans="1:6" x14ac:dyDescent="0.2">
      <c r="A180" s="360" t="s">
        <v>153</v>
      </c>
      <c r="B180" s="360"/>
      <c r="C180" s="360"/>
      <c r="D180" s="360"/>
      <c r="E180" s="151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">
      <c r="A183" s="361" t="s">
        <v>62</v>
      </c>
      <c r="B183" s="361"/>
      <c r="C183" s="361"/>
      <c r="D183" s="361"/>
      <c r="E183" s="152"/>
      <c r="F183" s="19">
        <f>SUM(F23:F24)</f>
        <v>0</v>
      </c>
    </row>
    <row r="184" spans="1:6" x14ac:dyDescent="0.2">
      <c r="A184" s="358" t="s">
        <v>63</v>
      </c>
      <c r="B184" s="358"/>
      <c r="C184" s="358"/>
      <c r="D184" s="358"/>
      <c r="E184" s="151"/>
      <c r="F184" s="15">
        <f>SUM(F176:F183)</f>
        <v>0</v>
      </c>
    </row>
    <row r="185" spans="1:6" x14ac:dyDescent="0.2">
      <c r="A185" s="362"/>
      <c r="B185" s="362"/>
      <c r="C185" s="362"/>
      <c r="D185" s="362"/>
      <c r="E185" s="362"/>
      <c r="F185" s="362"/>
    </row>
    <row r="186" spans="1:6" x14ac:dyDescent="0.2">
      <c r="A186" s="362"/>
      <c r="B186" s="362"/>
      <c r="C186" s="362"/>
      <c r="D186" s="362"/>
      <c r="E186" s="362"/>
      <c r="F186" s="362"/>
    </row>
    <row r="187" spans="1:6" x14ac:dyDescent="0.2">
      <c r="A187" s="362"/>
      <c r="B187" s="362"/>
      <c r="C187" s="362"/>
      <c r="D187" s="362"/>
      <c r="E187" s="362"/>
      <c r="F187" s="362"/>
    </row>
    <row r="188" spans="1:6" x14ac:dyDescent="0.2">
      <c r="A188" s="360" t="s">
        <v>71</v>
      </c>
      <c r="B188" s="360"/>
      <c r="C188" s="360"/>
      <c r="D188" s="360"/>
      <c r="E188" s="360"/>
      <c r="F188" s="360"/>
    </row>
    <row r="189" spans="1:6" x14ac:dyDescent="0.2">
      <c r="A189" s="362"/>
      <c r="B189" s="362"/>
      <c r="C189" s="362"/>
      <c r="D189" s="362"/>
      <c r="E189" s="362"/>
      <c r="F189" s="362"/>
    </row>
    <row r="190" spans="1:6" x14ac:dyDescent="0.2">
      <c r="A190" s="360" t="s">
        <v>65</v>
      </c>
      <c r="B190" s="360"/>
      <c r="C190" s="360"/>
      <c r="D190" s="360"/>
      <c r="E190" s="151"/>
      <c r="F190" s="15">
        <v>0</v>
      </c>
    </row>
    <row r="191" spans="1:6" x14ac:dyDescent="0.2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">
      <c r="A192" s="360" t="s">
        <v>66</v>
      </c>
      <c r="B192" s="360"/>
      <c r="C192" s="360"/>
      <c r="D192" s="360"/>
      <c r="E192" s="151"/>
      <c r="F192" s="15">
        <f>SUM(F79)</f>
        <v>2611378</v>
      </c>
    </row>
    <row r="193" spans="1:6" x14ac:dyDescent="0.2">
      <c r="A193" s="360" t="s">
        <v>67</v>
      </c>
      <c r="B193" s="360"/>
      <c r="C193" s="360"/>
      <c r="D193" s="360"/>
      <c r="E193" s="151"/>
      <c r="F193" s="15">
        <f>SUM(F80)</f>
        <v>459281</v>
      </c>
    </row>
    <row r="194" spans="1:6" x14ac:dyDescent="0.2">
      <c r="A194" s="360" t="s">
        <v>68</v>
      </c>
      <c r="B194" s="360"/>
      <c r="C194" s="360"/>
      <c r="D194" s="360"/>
      <c r="E194" s="151"/>
      <c r="F194" s="15">
        <f>SUM(F33:F36,F81:F85)</f>
        <v>-3071912</v>
      </c>
    </row>
    <row r="195" spans="1:6" x14ac:dyDescent="0.2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358" t="s">
        <v>63</v>
      </c>
      <c r="B198" s="358"/>
      <c r="C198" s="358"/>
      <c r="D198" s="358"/>
      <c r="E198" s="151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355" t="s">
        <v>74</v>
      </c>
      <c r="B201" s="355"/>
      <c r="C201" s="355"/>
      <c r="D201" s="355"/>
      <c r="E201" s="355"/>
      <c r="F201" s="355"/>
    </row>
    <row r="202" spans="1:6" x14ac:dyDescent="0.2">
      <c r="A202" s="357"/>
      <c r="B202" s="357"/>
      <c r="C202" s="357"/>
      <c r="D202" s="357"/>
      <c r="E202" s="357"/>
      <c r="F202" s="357"/>
    </row>
    <row r="203" spans="1:6" x14ac:dyDescent="0.2">
      <c r="A203" s="149"/>
      <c r="B203" s="149"/>
      <c r="C203" s="149"/>
      <c r="D203" s="30"/>
      <c r="E203" s="30"/>
      <c r="F203" s="31"/>
    </row>
    <row r="204" spans="1:6" x14ac:dyDescent="0.2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">
      <c r="A206" s="355" t="s">
        <v>155</v>
      </c>
      <c r="B206" s="355"/>
      <c r="C206" s="355"/>
      <c r="D206" s="355"/>
      <c r="E206" s="148"/>
      <c r="F206" s="31">
        <f>SUM(F150,F178)</f>
        <v>10511784</v>
      </c>
    </row>
    <row r="207" spans="1:6" x14ac:dyDescent="0.2">
      <c r="A207" s="355" t="s">
        <v>160</v>
      </c>
      <c r="B207" s="355"/>
      <c r="C207" s="355"/>
      <c r="D207" s="355"/>
      <c r="E207" s="148"/>
      <c r="F207" s="31">
        <f>F151+F179</f>
        <v>13839752</v>
      </c>
    </row>
    <row r="208" spans="1:6" x14ac:dyDescent="0.2">
      <c r="A208" s="355" t="s">
        <v>156</v>
      </c>
      <c r="B208" s="355"/>
      <c r="C208" s="355"/>
      <c r="D208" s="355"/>
      <c r="E208" s="148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">
      <c r="A211" s="355" t="s">
        <v>62</v>
      </c>
      <c r="B211" s="355"/>
      <c r="C211" s="355"/>
      <c r="D211" s="355"/>
      <c r="E211" s="148"/>
      <c r="F211" s="31">
        <f>F183+F155</f>
        <v>50800</v>
      </c>
    </row>
    <row r="212" spans="1:6" x14ac:dyDescent="0.2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">
      <c r="A213" s="355" t="s">
        <v>63</v>
      </c>
      <c r="B213" s="355"/>
      <c r="C213" s="355"/>
      <c r="D213" s="355"/>
      <c r="E213" s="148"/>
      <c r="F213" s="31">
        <f>SUM(F204:F212)</f>
        <v>73778325</v>
      </c>
    </row>
    <row r="214" spans="1:6" x14ac:dyDescent="0.2">
      <c r="A214" s="148"/>
      <c r="B214" s="148"/>
      <c r="C214" s="148"/>
      <c r="D214" s="148"/>
      <c r="E214" s="148"/>
      <c r="F214" s="31"/>
    </row>
    <row r="215" spans="1:6" x14ac:dyDescent="0.2">
      <c r="A215" s="148"/>
      <c r="B215" s="148"/>
      <c r="C215" s="148"/>
      <c r="D215" s="148"/>
      <c r="E215" s="148"/>
      <c r="F215" s="31"/>
    </row>
    <row r="216" spans="1:6" x14ac:dyDescent="0.2">
      <c r="A216" s="357"/>
      <c r="B216" s="357"/>
      <c r="C216" s="357"/>
      <c r="D216" s="357"/>
      <c r="E216" s="357"/>
      <c r="F216" s="357"/>
    </row>
    <row r="217" spans="1:6" x14ac:dyDescent="0.2">
      <c r="A217" s="355" t="s">
        <v>76</v>
      </c>
      <c r="B217" s="355"/>
      <c r="C217" s="355"/>
      <c r="D217" s="355"/>
      <c r="E217" s="355"/>
      <c r="F217" s="355"/>
    </row>
    <row r="218" spans="1:6" x14ac:dyDescent="0.2">
      <c r="A218" s="357"/>
      <c r="B218" s="357"/>
      <c r="C218" s="357"/>
      <c r="D218" s="357"/>
      <c r="E218" s="357"/>
      <c r="F218" s="357"/>
    </row>
    <row r="219" spans="1:6" x14ac:dyDescent="0.2">
      <c r="A219" s="355" t="s">
        <v>65</v>
      </c>
      <c r="B219" s="355"/>
      <c r="C219" s="355"/>
      <c r="D219" s="355"/>
      <c r="E219" s="148"/>
      <c r="F219" s="31">
        <f>SUM(F190,F163)</f>
        <v>10511784</v>
      </c>
    </row>
    <row r="220" spans="1:6" x14ac:dyDescent="0.2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">
      <c r="A221" s="355" t="s">
        <v>66</v>
      </c>
      <c r="B221" s="355"/>
      <c r="C221" s="355"/>
      <c r="D221" s="355"/>
      <c r="E221" s="148"/>
      <c r="F221" s="31">
        <f>F192+F165</f>
        <v>5274140</v>
      </c>
    </row>
    <row r="222" spans="1:6" x14ac:dyDescent="0.2">
      <c r="A222" s="355" t="s">
        <v>67</v>
      </c>
      <c r="B222" s="355"/>
      <c r="C222" s="355"/>
      <c r="D222" s="355"/>
      <c r="E222" s="148"/>
      <c r="F222" s="31">
        <f>F193+F166</f>
        <v>978519</v>
      </c>
    </row>
    <row r="223" spans="1:6" x14ac:dyDescent="0.2">
      <c r="A223" s="355" t="s">
        <v>68</v>
      </c>
      <c r="B223" s="355"/>
      <c r="C223" s="355"/>
      <c r="D223" s="355"/>
      <c r="E223" s="148"/>
      <c r="F223" s="31">
        <f>F194+F167</f>
        <v>7636640</v>
      </c>
    </row>
    <row r="224" spans="1:6" x14ac:dyDescent="0.2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">
      <c r="A227" s="356" t="s">
        <v>63</v>
      </c>
      <c r="B227" s="356"/>
      <c r="C227" s="356"/>
      <c r="D227" s="356"/>
      <c r="E227" s="148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3" t="s">
        <v>82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98" t="s">
        <v>19</v>
      </c>
      <c r="B4" s="500" t="s">
        <v>0</v>
      </c>
      <c r="C4" s="498" t="s">
        <v>44</v>
      </c>
      <c r="D4" s="498" t="s">
        <v>21</v>
      </c>
      <c r="E4" s="502" t="s">
        <v>137</v>
      </c>
      <c r="F4" s="504" t="s">
        <v>164</v>
      </c>
      <c r="G4" s="505"/>
      <c r="H4" s="505"/>
      <c r="I4" s="506"/>
      <c r="J4" s="502" t="s">
        <v>142</v>
      </c>
      <c r="K4" s="507" t="s">
        <v>166</v>
      </c>
      <c r="L4" s="508" t="s">
        <v>165</v>
      </c>
    </row>
    <row r="5" spans="1:12" ht="32.25" customHeight="1" x14ac:dyDescent="0.2">
      <c r="A5" s="499"/>
      <c r="B5" s="501"/>
      <c r="C5" s="499"/>
      <c r="D5" s="499"/>
      <c r="E5" s="503"/>
      <c r="F5" s="160" t="s">
        <v>43</v>
      </c>
      <c r="G5" s="161" t="s">
        <v>144</v>
      </c>
      <c r="H5" s="161" t="s">
        <v>163</v>
      </c>
      <c r="I5" s="161" t="s">
        <v>141</v>
      </c>
      <c r="J5" s="503"/>
      <c r="K5" s="507"/>
      <c r="L5" s="508"/>
    </row>
    <row r="6" spans="1:12" x14ac:dyDescent="0.2">
      <c r="A6" s="478" t="s">
        <v>38</v>
      </c>
      <c r="B6" s="374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">
      <c r="A7" s="478"/>
      <c r="B7" s="374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78"/>
      <c r="B8" s="374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">
      <c r="A9" s="478"/>
      <c r="B9" s="375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">
      <c r="A10" s="478"/>
      <c r="B10" s="376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79" t="s">
        <v>50</v>
      </c>
      <c r="B11" s="337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">
      <c r="A12" s="480"/>
      <c r="B12" s="33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">
      <c r="A15" s="479" t="s">
        <v>46</v>
      </c>
      <c r="B15" s="37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1"/>
      <c r="B16" s="37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1"/>
      <c r="B17" s="37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1"/>
      <c r="B18" s="37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1"/>
      <c r="B19" s="37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2" t="s">
        <v>47</v>
      </c>
      <c r="B20" s="337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">
      <c r="A21" s="483"/>
      <c r="B21" s="378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3"/>
      <c r="B22" s="33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3"/>
      <c r="B23" s="337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">
      <c r="A24" s="484"/>
      <c r="B24" s="338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">
      <c r="A25" s="389" t="s">
        <v>132</v>
      </c>
      <c r="B25" s="46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0"/>
      <c r="B26" s="467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1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">
      <c r="A31" s="475" t="s">
        <v>85</v>
      </c>
      <c r="B31" s="476"/>
      <c r="C31" s="477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">
      <c r="A32" s="335" t="s">
        <v>18</v>
      </c>
      <c r="B32" s="380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">
      <c r="A33" s="363"/>
      <c r="B33" s="381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63"/>
      <c r="B34" s="381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63"/>
      <c r="B35" s="381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">
      <c r="A36" s="363"/>
      <c r="B36" s="381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63"/>
      <c r="B37" s="381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">
      <c r="A38" s="363"/>
      <c r="B38" s="381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63"/>
      <c r="B39" s="382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">
      <c r="A40" s="363"/>
      <c r="B40" s="337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63"/>
      <c r="B41" s="379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63"/>
      <c r="B42" s="379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">
      <c r="A43" s="335" t="s">
        <v>24</v>
      </c>
      <c r="B43" s="337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">
      <c r="A44" s="336"/>
      <c r="B44" s="338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">
      <c r="A45" s="335" t="s">
        <v>30</v>
      </c>
      <c r="B45" s="337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">
      <c r="A46" s="336"/>
      <c r="B46" s="338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">
      <c r="A47" s="335" t="s">
        <v>138</v>
      </c>
      <c r="B47" s="364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">
      <c r="A48" s="354"/>
      <c r="B48" s="365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">
      <c r="A49" s="335" t="s">
        <v>48</v>
      </c>
      <c r="B49" s="364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63"/>
      <c r="B50" s="365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3"/>
      <c r="B51" s="365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3"/>
      <c r="B52" s="365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">
      <c r="A53" s="363"/>
      <c r="B53" s="365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63"/>
      <c r="B54" s="365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">
      <c r="A55" s="363"/>
      <c r="B55" s="365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3"/>
      <c r="B56" s="365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3"/>
      <c r="B57" s="365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3"/>
      <c r="B58" s="365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3"/>
      <c r="B59" s="365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3"/>
      <c r="B60" s="365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35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">
      <c r="A62" s="363"/>
      <c r="B62" s="388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">
      <c r="A63" s="363"/>
      <c r="B63" s="388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">
      <c r="A64" s="363"/>
      <c r="B64" s="388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">
      <c r="A65" s="363"/>
      <c r="B65" s="388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">
      <c r="A66" s="363"/>
      <c r="B66" s="388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">
      <c r="A67" s="363"/>
      <c r="B67" s="388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">
      <c r="A68" s="363"/>
      <c r="B68" s="388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">
      <c r="A69" s="363"/>
      <c r="B69" s="388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">
      <c r="A70" s="363"/>
      <c r="B70" s="388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">
      <c r="A71" s="363"/>
      <c r="B71" s="388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">
      <c r="A72" s="363"/>
      <c r="B72" s="388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">
      <c r="A73" s="363"/>
      <c r="B73" s="388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">
      <c r="A74" s="363"/>
      <c r="B74" s="388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">
      <c r="A75" s="363"/>
      <c r="B75" s="388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">
      <c r="A76" s="363"/>
      <c r="B76" s="388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">
      <c r="A77" s="363"/>
      <c r="B77" s="388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">
      <c r="A78" s="363"/>
      <c r="B78" s="388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">
      <c r="A79" s="336"/>
      <c r="B79" s="388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">
      <c r="A80" s="472" t="s">
        <v>127</v>
      </c>
      <c r="B80" s="466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">
      <c r="A81" s="473"/>
      <c r="B81" s="471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">
      <c r="A82" s="473"/>
      <c r="B82" s="471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">
      <c r="A83" s="473"/>
      <c r="B83" s="471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">
      <c r="A84" s="473"/>
      <c r="B84" s="471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">
      <c r="A85" s="473"/>
      <c r="B85" s="471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">
      <c r="A86" s="473"/>
      <c r="B86" s="471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">
      <c r="A87" s="473"/>
      <c r="B87" s="471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">
      <c r="A88" s="473"/>
      <c r="B88" s="471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">
      <c r="A89" s="473"/>
      <c r="B89" s="471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">
      <c r="A90" s="473"/>
      <c r="B90" s="471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">
      <c r="A91" s="473"/>
      <c r="B91" s="471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">
      <c r="A92" s="473"/>
      <c r="B92" s="471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">
      <c r="A93" s="473"/>
      <c r="B93" s="471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">
      <c r="A94" s="474"/>
      <c r="B94" s="467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">
      <c r="A95" s="475" t="s">
        <v>86</v>
      </c>
      <c r="B95" s="476"/>
      <c r="C95" s="477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3">
        <v>43738</v>
      </c>
      <c r="L100" s="55"/>
    </row>
    <row r="101" spans="1:12" s="85" customFormat="1" ht="33.75" x14ac:dyDescent="0.2">
      <c r="A101" s="383" t="s">
        <v>101</v>
      </c>
      <c r="B101" s="384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">
      <c r="A102" s="385"/>
      <c r="B102" s="372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385"/>
      <c r="B103" s="372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385"/>
      <c r="B104" s="372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385"/>
      <c r="B105" s="372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385"/>
      <c r="B106" s="372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385"/>
      <c r="B107" s="372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385"/>
      <c r="B108" s="372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385"/>
      <c r="B109" s="372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">
      <c r="A110" s="385"/>
      <c r="B110" s="372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">
      <c r="A111" s="385"/>
      <c r="B111" s="372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385"/>
      <c r="B112" s="372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">
      <c r="A113" s="385"/>
      <c r="B113" s="372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">
      <c r="A114" s="385"/>
      <c r="B114" s="372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385"/>
      <c r="B115" s="372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385"/>
      <c r="B116" s="372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385"/>
      <c r="B117" s="372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">
      <c r="A118" s="385"/>
      <c r="B118" s="372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">
      <c r="A119" s="385"/>
      <c r="B119" s="372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385"/>
      <c r="B120" s="372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385"/>
      <c r="B121" s="372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385"/>
      <c r="B122" s="372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">
      <c r="A123" s="385"/>
      <c r="B123" s="372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">
      <c r="A124" s="385"/>
      <c r="B124" s="372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385"/>
      <c r="B125" s="372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">
      <c r="A126" s="385"/>
      <c r="B126" s="372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385"/>
      <c r="B127" s="372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385"/>
      <c r="B128" s="372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">
      <c r="A129" s="385"/>
      <c r="B129" s="372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">
      <c r="A130" s="385"/>
      <c r="B130" s="372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">
      <c r="A131" s="385"/>
      <c r="B131" s="372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">
      <c r="A132" s="385"/>
      <c r="B132" s="372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385"/>
      <c r="B133" s="372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385"/>
      <c r="B134" s="372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385"/>
      <c r="B135" s="372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385"/>
      <c r="B136" s="372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385"/>
      <c r="B137" s="372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385"/>
      <c r="B138" s="372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385"/>
      <c r="B139" s="372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385"/>
      <c r="B140" s="372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">
      <c r="A141" s="385"/>
      <c r="B141" s="372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">
      <c r="A142" s="386"/>
      <c r="B142" s="387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2020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'2020'!Nyomtatási_terület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User</cp:lastModifiedBy>
  <cp:lastPrinted>2020-09-14T12:33:13Z</cp:lastPrinted>
  <dcterms:created xsi:type="dcterms:W3CDTF">2018-05-09T11:44:34Z</dcterms:created>
  <dcterms:modified xsi:type="dcterms:W3CDTF">2020-09-16T07:42:58Z</dcterms:modified>
</cp:coreProperties>
</file>