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dokumentumok\TÁRSULÁS\ANITA-SZILVI\ELŐIRÁNYZATOK_\KKTÖT ELŐIR MÓD 2008-2021\2021\Előirányzat módosítás (1A)\2021.09. előterjesztés\"/>
    </mc:Choice>
  </mc:AlternateContent>
  <bookViews>
    <workbookView xWindow="0" yWindow="0" windowWidth="28800" windowHeight="12435" tabRatio="725"/>
  </bookViews>
  <sheets>
    <sheet name="2021." sheetId="27" r:id="rId1"/>
  </sheets>
  <definedNames>
    <definedName name="_xlnm._FilterDatabase" localSheetId="0" hidden="1">'2021.'!$A$4:$T$4</definedName>
    <definedName name="_xlnm.Print_Area" localSheetId="0">'2021.'!$A$1:$T$246</definedName>
  </definedNames>
  <calcPr calcId="152511"/>
</workbook>
</file>

<file path=xl/calcChain.xml><?xml version="1.0" encoding="utf-8"?>
<calcChain xmlns="http://schemas.openxmlformats.org/spreadsheetml/2006/main">
  <c r="P246" i="27" l="1"/>
  <c r="P232" i="27"/>
  <c r="P176" i="27"/>
  <c r="P190" i="27"/>
  <c r="P242" i="27" l="1"/>
  <c r="P224" i="27"/>
  <c r="P186" i="27"/>
  <c r="P168" i="27"/>
  <c r="M27" i="27" l="1"/>
  <c r="N27" i="27"/>
  <c r="O27" i="27"/>
  <c r="P27" i="27"/>
  <c r="S78" i="27" l="1"/>
  <c r="S72" i="27"/>
  <c r="S54" i="27"/>
  <c r="S47" i="27"/>
  <c r="S46" i="27"/>
  <c r="S45" i="27"/>
  <c r="S17" i="27"/>
  <c r="S16" i="27"/>
  <c r="S11" i="27"/>
  <c r="T106" i="27" l="1"/>
  <c r="T105" i="27"/>
  <c r="T104" i="27"/>
  <c r="T103" i="27"/>
  <c r="T102" i="27"/>
  <c r="T101" i="27"/>
  <c r="T100" i="27"/>
  <c r="T99" i="27"/>
  <c r="T98" i="27"/>
  <c r="T97" i="27"/>
  <c r="T96" i="27"/>
  <c r="T95" i="27"/>
  <c r="T94" i="27"/>
  <c r="T93" i="27"/>
  <c r="T92" i="27"/>
  <c r="T91" i="27"/>
  <c r="T90" i="27"/>
  <c r="T89" i="27"/>
  <c r="T88" i="27"/>
  <c r="T87" i="27"/>
  <c r="T86" i="27"/>
  <c r="T85" i="27"/>
  <c r="T84" i="27"/>
  <c r="T83" i="27"/>
  <c r="T82" i="27"/>
  <c r="T81" i="27"/>
  <c r="T79" i="27"/>
  <c r="T77" i="27"/>
  <c r="T76" i="27"/>
  <c r="T75" i="27"/>
  <c r="T74" i="27"/>
  <c r="T72" i="27"/>
  <c r="T71" i="27"/>
  <c r="T70" i="27"/>
  <c r="T69" i="27"/>
  <c r="T68" i="27"/>
  <c r="T67" i="27"/>
  <c r="T65" i="27"/>
  <c r="T64" i="27"/>
  <c r="T63" i="27"/>
  <c r="T62" i="27"/>
  <c r="T61" i="27"/>
  <c r="T60" i="27"/>
  <c r="T59" i="27"/>
  <c r="T58" i="27"/>
  <c r="T56" i="27"/>
  <c r="T55" i="27"/>
  <c r="T54" i="27"/>
  <c r="T53" i="27"/>
  <c r="T52" i="27"/>
  <c r="T51" i="27"/>
  <c r="T50" i="27"/>
  <c r="T49" i="27"/>
  <c r="T48" i="27"/>
  <c r="T47" i="27"/>
  <c r="T46" i="27"/>
  <c r="T45" i="27"/>
  <c r="T44" i="27"/>
  <c r="T43" i="27"/>
  <c r="T42" i="27"/>
  <c r="T40" i="27"/>
  <c r="T38" i="27"/>
  <c r="T37" i="27"/>
  <c r="T36" i="27"/>
  <c r="T35" i="27"/>
  <c r="T34" i="27"/>
  <c r="T33" i="27"/>
  <c r="T31" i="27"/>
  <c r="T30" i="27"/>
  <c r="T29" i="27"/>
  <c r="T28" i="27"/>
  <c r="T26" i="27"/>
  <c r="T25" i="27"/>
  <c r="T24" i="27"/>
  <c r="T23" i="27"/>
  <c r="T22" i="27"/>
  <c r="T20" i="27"/>
  <c r="T19" i="27"/>
  <c r="T18" i="27"/>
  <c r="T17" i="27"/>
  <c r="T16" i="27"/>
  <c r="T14" i="27"/>
  <c r="T13" i="27"/>
  <c r="T12" i="27"/>
  <c r="T11" i="27"/>
  <c r="T10" i="27"/>
  <c r="T8" i="27"/>
  <c r="T7" i="27"/>
  <c r="T6" i="27"/>
  <c r="N107" i="27"/>
  <c r="P107" i="27"/>
  <c r="M100" i="27"/>
  <c r="N100" i="27"/>
  <c r="O100" i="27"/>
  <c r="P100" i="27"/>
  <c r="R100" i="27" s="1"/>
  <c r="M90" i="27"/>
  <c r="N90" i="27"/>
  <c r="O90" i="27"/>
  <c r="P90" i="27"/>
  <c r="R90" i="27" s="1"/>
  <c r="M87" i="27"/>
  <c r="N87" i="27"/>
  <c r="O87" i="27"/>
  <c r="P87" i="27"/>
  <c r="P159" i="27" s="1"/>
  <c r="M84" i="27"/>
  <c r="N84" i="27"/>
  <c r="O84" i="27"/>
  <c r="P84" i="27"/>
  <c r="R84" i="27" s="1"/>
  <c r="M80" i="27"/>
  <c r="N80" i="27"/>
  <c r="O80" i="27"/>
  <c r="O107" i="27" s="1"/>
  <c r="P80" i="27"/>
  <c r="M66" i="27"/>
  <c r="N66" i="27"/>
  <c r="O66" i="27"/>
  <c r="P66" i="27"/>
  <c r="R66" i="27" s="1"/>
  <c r="M60" i="27"/>
  <c r="N60" i="27"/>
  <c r="O60" i="27"/>
  <c r="O156" i="27" s="1"/>
  <c r="P60" i="27"/>
  <c r="P156" i="27" s="1"/>
  <c r="M57" i="27"/>
  <c r="N57" i="27"/>
  <c r="N153" i="27" s="1"/>
  <c r="O57" i="27"/>
  <c r="R57" i="27" s="1"/>
  <c r="P57" i="27"/>
  <c r="M41" i="27"/>
  <c r="M136" i="27" s="1"/>
  <c r="N41" i="27"/>
  <c r="O41" i="27"/>
  <c r="O136" i="27" s="1"/>
  <c r="P41" i="27"/>
  <c r="M30" i="27"/>
  <c r="N30" i="27"/>
  <c r="O30" i="27"/>
  <c r="P30" i="27"/>
  <c r="M26" i="27"/>
  <c r="N26" i="27"/>
  <c r="O26" i="27"/>
  <c r="P26" i="27"/>
  <c r="M21" i="27"/>
  <c r="N21" i="27"/>
  <c r="O21" i="27"/>
  <c r="O125" i="27" s="1"/>
  <c r="P21" i="27"/>
  <c r="M15" i="27"/>
  <c r="N15" i="27"/>
  <c r="O15" i="27"/>
  <c r="P15" i="27"/>
  <c r="R15" i="27" s="1"/>
  <c r="R114" i="27"/>
  <c r="R115" i="27"/>
  <c r="R116" i="27"/>
  <c r="R117" i="27"/>
  <c r="R118" i="27"/>
  <c r="R119" i="27"/>
  <c r="R120" i="27"/>
  <c r="R121" i="27"/>
  <c r="R122" i="27"/>
  <c r="R123" i="27"/>
  <c r="R124" i="27"/>
  <c r="R128" i="27"/>
  <c r="R129" i="27"/>
  <c r="R130" i="27"/>
  <c r="R131" i="27"/>
  <c r="R132" i="27"/>
  <c r="R133" i="27"/>
  <c r="R135" i="27"/>
  <c r="R137" i="27"/>
  <c r="R138" i="27"/>
  <c r="R139" i="27"/>
  <c r="R140" i="27"/>
  <c r="R141" i="27"/>
  <c r="R142" i="27"/>
  <c r="R144" i="27"/>
  <c r="R145" i="27"/>
  <c r="R146" i="27"/>
  <c r="R148" i="27"/>
  <c r="R149" i="27"/>
  <c r="R151" i="27"/>
  <c r="R152" i="27"/>
  <c r="R154" i="27"/>
  <c r="R155" i="27"/>
  <c r="R157" i="27"/>
  <c r="R158" i="27"/>
  <c r="M113" i="27"/>
  <c r="N113" i="27"/>
  <c r="O113" i="27"/>
  <c r="O126" i="27" s="1"/>
  <c r="P113" i="27"/>
  <c r="P126" i="27" s="1"/>
  <c r="Q113" i="27"/>
  <c r="M114" i="27"/>
  <c r="N114" i="27"/>
  <c r="O114" i="27"/>
  <c r="P114" i="27"/>
  <c r="Q114" i="27"/>
  <c r="M115" i="27"/>
  <c r="N115" i="27"/>
  <c r="O115" i="27"/>
  <c r="P115" i="27"/>
  <c r="Q115" i="27"/>
  <c r="M116" i="27"/>
  <c r="N116" i="27"/>
  <c r="O116" i="27"/>
  <c r="P116" i="27"/>
  <c r="Q116" i="27"/>
  <c r="Q126" i="27" s="1"/>
  <c r="M117" i="27"/>
  <c r="N117" i="27"/>
  <c r="O117" i="27"/>
  <c r="P117" i="27"/>
  <c r="Q117" i="27"/>
  <c r="M118" i="27"/>
  <c r="N118" i="27"/>
  <c r="O118" i="27"/>
  <c r="P118" i="27"/>
  <c r="Q118" i="27"/>
  <c r="M119" i="27"/>
  <c r="N119" i="27"/>
  <c r="O119" i="27"/>
  <c r="P119" i="27"/>
  <c r="Q119" i="27"/>
  <c r="M120" i="27"/>
  <c r="N120" i="27"/>
  <c r="O120" i="27"/>
  <c r="P120" i="27"/>
  <c r="Q120" i="27"/>
  <c r="M121" i="27"/>
  <c r="N121" i="27"/>
  <c r="O121" i="27"/>
  <c r="P121" i="27"/>
  <c r="Q121" i="27"/>
  <c r="M122" i="27"/>
  <c r="N122" i="27"/>
  <c r="O122" i="27"/>
  <c r="P122" i="27"/>
  <c r="Q122" i="27"/>
  <c r="M123" i="27"/>
  <c r="N123" i="27"/>
  <c r="O123" i="27"/>
  <c r="P123" i="27"/>
  <c r="Q123" i="27"/>
  <c r="M124" i="27"/>
  <c r="N124" i="27"/>
  <c r="O124" i="27"/>
  <c r="P124" i="27"/>
  <c r="Q124" i="27"/>
  <c r="M125" i="27"/>
  <c r="N125" i="27"/>
  <c r="Q125" i="27"/>
  <c r="M127" i="27"/>
  <c r="N127" i="27"/>
  <c r="O127" i="27"/>
  <c r="P127" i="27"/>
  <c r="Q127" i="27"/>
  <c r="M128" i="27"/>
  <c r="N128" i="27"/>
  <c r="O128" i="27"/>
  <c r="P128" i="27"/>
  <c r="Q128" i="27"/>
  <c r="M129" i="27"/>
  <c r="N129" i="27"/>
  <c r="O129" i="27"/>
  <c r="P129" i="27"/>
  <c r="P160" i="27" s="1"/>
  <c r="Q129" i="27"/>
  <c r="M130" i="27"/>
  <c r="N130" i="27"/>
  <c r="O130" i="27"/>
  <c r="O160" i="27" s="1"/>
  <c r="P130" i="27"/>
  <c r="Q130" i="27"/>
  <c r="M131" i="27"/>
  <c r="N131" i="27"/>
  <c r="O131" i="27"/>
  <c r="P131" i="27"/>
  <c r="Q131" i="27"/>
  <c r="M132" i="27"/>
  <c r="N132" i="27"/>
  <c r="O132" i="27"/>
  <c r="P132" i="27"/>
  <c r="Q132" i="27"/>
  <c r="M133" i="27"/>
  <c r="N133" i="27"/>
  <c r="O133" i="27"/>
  <c r="P133" i="27"/>
  <c r="Q133" i="27"/>
  <c r="M134" i="27"/>
  <c r="N134" i="27"/>
  <c r="O134" i="27"/>
  <c r="P134" i="27"/>
  <c r="Q134" i="27"/>
  <c r="M135" i="27"/>
  <c r="N135" i="27"/>
  <c r="O135" i="27"/>
  <c r="P135" i="27"/>
  <c r="Q135" i="27"/>
  <c r="N136" i="27"/>
  <c r="Q136" i="27"/>
  <c r="M137" i="27"/>
  <c r="N137" i="27"/>
  <c r="O137" i="27"/>
  <c r="P137" i="27"/>
  <c r="Q137" i="27"/>
  <c r="M138" i="27"/>
  <c r="N138" i="27"/>
  <c r="O138" i="27"/>
  <c r="P138" i="27"/>
  <c r="Q138" i="27"/>
  <c r="M139" i="27"/>
  <c r="N139" i="27"/>
  <c r="O139" i="27"/>
  <c r="P139" i="27"/>
  <c r="Q139" i="27"/>
  <c r="M140" i="27"/>
  <c r="N140" i="27"/>
  <c r="O140" i="27"/>
  <c r="P140" i="27"/>
  <c r="Q140" i="27"/>
  <c r="M141" i="27"/>
  <c r="N141" i="27"/>
  <c r="O141" i="27"/>
  <c r="P141" i="27"/>
  <c r="Q141" i="27"/>
  <c r="M142" i="27"/>
  <c r="N142" i="27"/>
  <c r="O142" i="27"/>
  <c r="P142" i="27"/>
  <c r="Q142" i="27"/>
  <c r="M143" i="27"/>
  <c r="N143" i="27"/>
  <c r="O143" i="27"/>
  <c r="P143" i="27"/>
  <c r="Q143" i="27"/>
  <c r="M144" i="27"/>
  <c r="N144" i="27"/>
  <c r="O144" i="27"/>
  <c r="P144" i="27"/>
  <c r="Q144" i="27"/>
  <c r="M145" i="27"/>
  <c r="N145" i="27"/>
  <c r="O145" i="27"/>
  <c r="P145" i="27"/>
  <c r="Q145" i="27"/>
  <c r="M146" i="27"/>
  <c r="N146" i="27"/>
  <c r="O146" i="27"/>
  <c r="P146" i="27"/>
  <c r="Q146" i="27"/>
  <c r="M147" i="27"/>
  <c r="N147" i="27"/>
  <c r="O147" i="27"/>
  <c r="P147" i="27"/>
  <c r="Q147" i="27"/>
  <c r="M148" i="27"/>
  <c r="N148" i="27"/>
  <c r="O148" i="27"/>
  <c r="P148" i="27"/>
  <c r="Q148" i="27"/>
  <c r="M149" i="27"/>
  <c r="N149" i="27"/>
  <c r="O149" i="27"/>
  <c r="P149" i="27"/>
  <c r="Q149" i="27"/>
  <c r="M150" i="27"/>
  <c r="N150" i="27"/>
  <c r="O150" i="27"/>
  <c r="P150" i="27"/>
  <c r="Q150" i="27"/>
  <c r="M151" i="27"/>
  <c r="N151" i="27"/>
  <c r="O151" i="27"/>
  <c r="P151" i="27"/>
  <c r="Q151" i="27"/>
  <c r="M152" i="27"/>
  <c r="N152" i="27"/>
  <c r="O152" i="27"/>
  <c r="P152" i="27"/>
  <c r="Q152" i="27"/>
  <c r="M153" i="27"/>
  <c r="O153" i="27"/>
  <c r="Q153" i="27"/>
  <c r="M154" i="27"/>
  <c r="N154" i="27"/>
  <c r="O154" i="27"/>
  <c r="P154" i="27"/>
  <c r="Q154" i="27"/>
  <c r="M155" i="27"/>
  <c r="N155" i="27"/>
  <c r="O155" i="27"/>
  <c r="P155" i="27"/>
  <c r="Q155" i="27"/>
  <c r="M156" i="27"/>
  <c r="N156" i="27"/>
  <c r="Q156" i="27"/>
  <c r="M157" i="27"/>
  <c r="N157" i="27"/>
  <c r="O157" i="27"/>
  <c r="P157" i="27"/>
  <c r="Q157" i="27"/>
  <c r="M158" i="27"/>
  <c r="N158" i="27"/>
  <c r="O158" i="27"/>
  <c r="P158" i="27"/>
  <c r="Q158" i="27"/>
  <c r="M159" i="27"/>
  <c r="N159" i="27"/>
  <c r="O159" i="27"/>
  <c r="Q159" i="27"/>
  <c r="M160" i="27"/>
  <c r="Q160" i="27"/>
  <c r="L113" i="27"/>
  <c r="R106" i="27"/>
  <c r="R105" i="27"/>
  <c r="R104" i="27"/>
  <c r="R103" i="27"/>
  <c r="R102" i="27"/>
  <c r="R101" i="27"/>
  <c r="R99" i="27"/>
  <c r="R98" i="27"/>
  <c r="R97" i="27"/>
  <c r="R96" i="27"/>
  <c r="R95" i="27"/>
  <c r="R94" i="27"/>
  <c r="R93" i="27"/>
  <c r="R92" i="27"/>
  <c r="R91" i="27"/>
  <c r="R89" i="27"/>
  <c r="R88" i="27"/>
  <c r="R87" i="27"/>
  <c r="R159" i="27" s="1"/>
  <c r="R86" i="27"/>
  <c r="R85" i="27"/>
  <c r="R83" i="27"/>
  <c r="R82" i="27"/>
  <c r="R81" i="27"/>
  <c r="R79" i="27"/>
  <c r="R78" i="27"/>
  <c r="R150" i="27" s="1"/>
  <c r="R77" i="27"/>
  <c r="R76" i="27"/>
  <c r="R75" i="27"/>
  <c r="R74" i="27"/>
  <c r="R73" i="27"/>
  <c r="T73" i="27" s="1"/>
  <c r="R72" i="27"/>
  <c r="R71" i="27"/>
  <c r="R70" i="27"/>
  <c r="R69" i="27"/>
  <c r="R68" i="27"/>
  <c r="R67" i="27"/>
  <c r="R65" i="27"/>
  <c r="R64" i="27"/>
  <c r="R63" i="27"/>
  <c r="R62" i="27"/>
  <c r="R61" i="27"/>
  <c r="R59" i="27"/>
  <c r="R58" i="27"/>
  <c r="R56" i="27"/>
  <c r="R55" i="27"/>
  <c r="R54" i="27"/>
  <c r="R53" i="27"/>
  <c r="R52" i="27"/>
  <c r="R51" i="27"/>
  <c r="R147" i="27" s="1"/>
  <c r="R50" i="27"/>
  <c r="R49" i="27"/>
  <c r="R48" i="27"/>
  <c r="R47" i="27"/>
  <c r="R46" i="27"/>
  <c r="R45" i="27"/>
  <c r="R44" i="27"/>
  <c r="R43" i="27"/>
  <c r="R42" i="27"/>
  <c r="R40" i="27"/>
  <c r="R39" i="27"/>
  <c r="R134" i="27" s="1"/>
  <c r="R38" i="27"/>
  <c r="R37" i="27"/>
  <c r="R36" i="27"/>
  <c r="R35" i="27"/>
  <c r="R34" i="27"/>
  <c r="R33" i="27"/>
  <c r="R32" i="27"/>
  <c r="R127" i="27" s="1"/>
  <c r="R31" i="27"/>
  <c r="R30" i="27"/>
  <c r="R29" i="27"/>
  <c r="R28" i="27"/>
  <c r="R27" i="27"/>
  <c r="R26" i="27"/>
  <c r="R25" i="27"/>
  <c r="R24" i="27"/>
  <c r="R23" i="27"/>
  <c r="R22" i="27"/>
  <c r="R20" i="27"/>
  <c r="R19" i="27"/>
  <c r="R18" i="27"/>
  <c r="R17" i="27"/>
  <c r="R16" i="27"/>
  <c r="R14" i="27"/>
  <c r="R13" i="27"/>
  <c r="R12" i="27"/>
  <c r="R11" i="27"/>
  <c r="R10" i="27"/>
  <c r="R9" i="27"/>
  <c r="T9" i="27" s="1"/>
  <c r="R8" i="27"/>
  <c r="R7" i="27"/>
  <c r="R6" i="27"/>
  <c r="R5" i="27"/>
  <c r="R113" i="27" s="1"/>
  <c r="I15" i="27"/>
  <c r="J15" i="27"/>
  <c r="J125" i="27" s="1"/>
  <c r="I21" i="27"/>
  <c r="I125" i="27" s="1"/>
  <c r="J21" i="27"/>
  <c r="I26" i="27"/>
  <c r="J26" i="27"/>
  <c r="I30" i="27"/>
  <c r="J30" i="27"/>
  <c r="I41" i="27"/>
  <c r="J41" i="27"/>
  <c r="I57" i="27"/>
  <c r="J57" i="27"/>
  <c r="I60" i="27"/>
  <c r="I156" i="27" s="1"/>
  <c r="J60" i="27"/>
  <c r="J156" i="27" s="1"/>
  <c r="I66" i="27"/>
  <c r="J66" i="27"/>
  <c r="I80" i="27"/>
  <c r="J80" i="27"/>
  <c r="I84" i="27"/>
  <c r="J84" i="27"/>
  <c r="I87" i="27"/>
  <c r="I159" i="27" s="1"/>
  <c r="J87" i="27"/>
  <c r="J159" i="27" s="1"/>
  <c r="I90" i="27"/>
  <c r="J90" i="27"/>
  <c r="I100" i="27"/>
  <c r="J100" i="27"/>
  <c r="I113" i="27"/>
  <c r="J113" i="27"/>
  <c r="I114" i="27"/>
  <c r="J114" i="27"/>
  <c r="I115" i="27"/>
  <c r="J115" i="27"/>
  <c r="I116" i="27"/>
  <c r="J116" i="27"/>
  <c r="I117" i="27"/>
  <c r="J117" i="27"/>
  <c r="I118" i="27"/>
  <c r="J118" i="27"/>
  <c r="I119" i="27"/>
  <c r="J119" i="27"/>
  <c r="I120" i="27"/>
  <c r="J120" i="27"/>
  <c r="I121" i="27"/>
  <c r="J121" i="27"/>
  <c r="I122" i="27"/>
  <c r="J122" i="27"/>
  <c r="I123" i="27"/>
  <c r="J123" i="27"/>
  <c r="I124" i="27"/>
  <c r="J124" i="27"/>
  <c r="I126" i="27"/>
  <c r="I127" i="27"/>
  <c r="J127" i="27"/>
  <c r="I128" i="27"/>
  <c r="J128" i="27"/>
  <c r="I129" i="27"/>
  <c r="J129" i="27"/>
  <c r="I130" i="27"/>
  <c r="J130" i="27"/>
  <c r="I131" i="27"/>
  <c r="J131" i="27"/>
  <c r="I132" i="27"/>
  <c r="J132" i="27"/>
  <c r="I133" i="27"/>
  <c r="J133" i="27"/>
  <c r="I134" i="27"/>
  <c r="J134" i="27"/>
  <c r="I135" i="27"/>
  <c r="J135" i="27"/>
  <c r="I137" i="27"/>
  <c r="J137" i="27"/>
  <c r="I138" i="27"/>
  <c r="J138" i="27"/>
  <c r="I139" i="27"/>
  <c r="J139" i="27"/>
  <c r="I140" i="27"/>
  <c r="J140" i="27"/>
  <c r="I141" i="27"/>
  <c r="J141" i="27"/>
  <c r="I142" i="27"/>
  <c r="J142" i="27"/>
  <c r="I143" i="27"/>
  <c r="J143" i="27"/>
  <c r="I144" i="27"/>
  <c r="J144" i="27"/>
  <c r="I145" i="27"/>
  <c r="J145" i="27"/>
  <c r="I146" i="27"/>
  <c r="J146" i="27"/>
  <c r="I147" i="27"/>
  <c r="J147" i="27"/>
  <c r="I148" i="27"/>
  <c r="J148" i="27"/>
  <c r="I149" i="27"/>
  <c r="J149" i="27"/>
  <c r="I150" i="27"/>
  <c r="J150" i="27"/>
  <c r="I151" i="27"/>
  <c r="J151" i="27"/>
  <c r="I152" i="27"/>
  <c r="J152" i="27"/>
  <c r="I153" i="27"/>
  <c r="I154" i="27"/>
  <c r="J154" i="27"/>
  <c r="I155" i="27"/>
  <c r="J155" i="27"/>
  <c r="I157" i="27"/>
  <c r="J157" i="27"/>
  <c r="I158" i="27"/>
  <c r="J158" i="27"/>
  <c r="E56" i="27"/>
  <c r="E11" i="27"/>
  <c r="E14" i="27"/>
  <c r="E39" i="27"/>
  <c r="E32" i="27"/>
  <c r="E48" i="27"/>
  <c r="E12" i="27"/>
  <c r="E17" i="27"/>
  <c r="S21" i="27"/>
  <c r="T21" i="27" s="1"/>
  <c r="E128" i="27"/>
  <c r="F128" i="27"/>
  <c r="G128" i="27"/>
  <c r="H128" i="27"/>
  <c r="K128" i="27"/>
  <c r="S128" i="27"/>
  <c r="D128" i="27"/>
  <c r="L33" i="27"/>
  <c r="T5" i="27" l="1"/>
  <c r="N160" i="27"/>
  <c r="T78" i="27"/>
  <c r="R80" i="27"/>
  <c r="R143" i="27"/>
  <c r="T32" i="27"/>
  <c r="R160" i="27"/>
  <c r="T39" i="27"/>
  <c r="M107" i="27"/>
  <c r="R107" i="27" s="1"/>
  <c r="R41" i="27"/>
  <c r="R136" i="27" s="1"/>
  <c r="R126" i="27"/>
  <c r="R153" i="27"/>
  <c r="P153" i="27"/>
  <c r="P136" i="27"/>
  <c r="R60" i="27"/>
  <c r="R156" i="27" s="1"/>
  <c r="R21" i="27"/>
  <c r="R125" i="27" s="1"/>
  <c r="P125" i="27"/>
  <c r="N126" i="27"/>
  <c r="M126" i="27"/>
  <c r="J153" i="27"/>
  <c r="I136" i="27"/>
  <c r="J27" i="27"/>
  <c r="I160" i="27"/>
  <c r="I27" i="27"/>
  <c r="J107" i="27"/>
  <c r="I107" i="27"/>
  <c r="J126" i="27"/>
  <c r="J160" i="27"/>
  <c r="J136" i="27"/>
  <c r="L128" i="27"/>
  <c r="S123" i="27"/>
  <c r="L67" i="27"/>
  <c r="L61" i="27"/>
  <c r="L7" i="27"/>
  <c r="D66" i="27" l="1"/>
  <c r="D80" i="27"/>
  <c r="D60" i="27"/>
  <c r="D156" i="27" s="1"/>
  <c r="D57" i="27"/>
  <c r="E41" i="27"/>
  <c r="D41" i="27"/>
  <c r="D30" i="27"/>
  <c r="D21" i="27"/>
  <c r="D15" i="27"/>
  <c r="D113" i="27"/>
  <c r="D114" i="27"/>
  <c r="D115" i="27"/>
  <c r="D116" i="27"/>
  <c r="D117" i="27"/>
  <c r="D118" i="27"/>
  <c r="D119" i="27"/>
  <c r="D120" i="27"/>
  <c r="D121" i="27"/>
  <c r="D122" i="27"/>
  <c r="D123" i="27"/>
  <c r="D124" i="27"/>
  <c r="D127" i="27"/>
  <c r="D129" i="27"/>
  <c r="D130" i="27"/>
  <c r="D131" i="27"/>
  <c r="D132" i="27"/>
  <c r="D133" i="27"/>
  <c r="D134" i="27"/>
  <c r="D135" i="27"/>
  <c r="D137" i="27"/>
  <c r="D138" i="27"/>
  <c r="D139" i="27"/>
  <c r="D140" i="27"/>
  <c r="D141" i="27"/>
  <c r="D142" i="27"/>
  <c r="D143" i="27"/>
  <c r="D144" i="27"/>
  <c r="D145" i="27"/>
  <c r="D146" i="27"/>
  <c r="D147" i="27"/>
  <c r="D148" i="27"/>
  <c r="D149" i="27"/>
  <c r="D150" i="27"/>
  <c r="D151" i="27"/>
  <c r="D152" i="27"/>
  <c r="D154" i="27"/>
  <c r="D155" i="27"/>
  <c r="D157" i="27"/>
  <c r="D158" i="27"/>
  <c r="D159" i="27"/>
  <c r="D107" i="27" l="1"/>
  <c r="D27" i="27"/>
  <c r="D153" i="27"/>
  <c r="D136" i="27"/>
  <c r="D125" i="27"/>
  <c r="D126" i="27"/>
  <c r="D160" i="27"/>
  <c r="G113" i="27" l="1"/>
  <c r="H113" i="27"/>
  <c r="G114" i="27"/>
  <c r="H114" i="27"/>
  <c r="G115" i="27"/>
  <c r="H115" i="27"/>
  <c r="G116" i="27"/>
  <c r="H116" i="27"/>
  <c r="G117" i="27"/>
  <c r="H117" i="27"/>
  <c r="G118" i="27"/>
  <c r="H118" i="27"/>
  <c r="G119" i="27"/>
  <c r="H119" i="27"/>
  <c r="G120" i="27"/>
  <c r="H120" i="27"/>
  <c r="G121" i="27"/>
  <c r="H121" i="27"/>
  <c r="G122" i="27"/>
  <c r="H122" i="27"/>
  <c r="G123" i="27"/>
  <c r="H123" i="27"/>
  <c r="G124" i="27"/>
  <c r="H124" i="27"/>
  <c r="G127" i="27"/>
  <c r="H127" i="27"/>
  <c r="G129" i="27"/>
  <c r="H129" i="27"/>
  <c r="G130" i="27"/>
  <c r="H130" i="27"/>
  <c r="G131" i="27"/>
  <c r="H131" i="27"/>
  <c r="G132" i="27"/>
  <c r="H132" i="27"/>
  <c r="G133" i="27"/>
  <c r="H133" i="27"/>
  <c r="G134" i="27"/>
  <c r="H134" i="27"/>
  <c r="G135" i="27"/>
  <c r="H135" i="27"/>
  <c r="G137" i="27"/>
  <c r="H137" i="27"/>
  <c r="G138" i="27"/>
  <c r="H138" i="27"/>
  <c r="G139" i="27"/>
  <c r="H139" i="27"/>
  <c r="G140" i="27"/>
  <c r="H140" i="27"/>
  <c r="G141" i="27"/>
  <c r="H141" i="27"/>
  <c r="G142" i="27"/>
  <c r="H142" i="27"/>
  <c r="G143" i="27"/>
  <c r="H143" i="27"/>
  <c r="G144" i="27"/>
  <c r="H144" i="27"/>
  <c r="G145" i="27"/>
  <c r="H145" i="27"/>
  <c r="G146" i="27"/>
  <c r="H146" i="27"/>
  <c r="G147" i="27"/>
  <c r="H147" i="27"/>
  <c r="G148" i="27"/>
  <c r="H148" i="27"/>
  <c r="G149" i="27"/>
  <c r="H149" i="27"/>
  <c r="G150" i="27"/>
  <c r="H150" i="27"/>
  <c r="G151" i="27"/>
  <c r="H151" i="27"/>
  <c r="G152" i="27"/>
  <c r="H152" i="27"/>
  <c r="G154" i="27"/>
  <c r="H154" i="27"/>
  <c r="G155" i="27"/>
  <c r="H155" i="27"/>
  <c r="G157" i="27"/>
  <c r="H157" i="27"/>
  <c r="G158" i="27"/>
  <c r="H158" i="27"/>
  <c r="L31" i="27"/>
  <c r="L28" i="27"/>
  <c r="L48" i="27"/>
  <c r="L5" i="27"/>
  <c r="G100" i="27"/>
  <c r="H100" i="27"/>
  <c r="G90" i="27"/>
  <c r="H90" i="27"/>
  <c r="G80" i="27"/>
  <c r="H80" i="27"/>
  <c r="G84" i="27"/>
  <c r="H84" i="27"/>
  <c r="G87" i="27"/>
  <c r="G159" i="27" s="1"/>
  <c r="H87" i="27"/>
  <c r="H159" i="27" s="1"/>
  <c r="G66" i="27"/>
  <c r="H66" i="27"/>
  <c r="G57" i="27"/>
  <c r="G153" i="27" s="1"/>
  <c r="H57" i="27"/>
  <c r="H153" i="27" s="1"/>
  <c r="G60" i="27"/>
  <c r="G156" i="27" s="1"/>
  <c r="H60" i="27"/>
  <c r="H156" i="27" s="1"/>
  <c r="G41" i="27"/>
  <c r="H41" i="27"/>
  <c r="G30" i="27"/>
  <c r="H30" i="27"/>
  <c r="G26" i="27"/>
  <c r="H26" i="27"/>
  <c r="G21" i="27"/>
  <c r="H21" i="27"/>
  <c r="G15" i="27"/>
  <c r="H15" i="27"/>
  <c r="H27" i="27" l="1"/>
  <c r="H160" i="27"/>
  <c r="H136" i="27"/>
  <c r="G27" i="27"/>
  <c r="G107" i="27"/>
  <c r="G136" i="27"/>
  <c r="G126" i="27"/>
  <c r="H125" i="27"/>
  <c r="H107" i="27"/>
  <c r="G125" i="27"/>
  <c r="G160" i="27"/>
  <c r="H126" i="27"/>
  <c r="S158" i="27"/>
  <c r="K158" i="27"/>
  <c r="F158" i="27"/>
  <c r="E158" i="27"/>
  <c r="S157" i="27"/>
  <c r="K157" i="27"/>
  <c r="F157" i="27"/>
  <c r="E157" i="27"/>
  <c r="S155" i="27"/>
  <c r="K155" i="27"/>
  <c r="F155" i="27"/>
  <c r="E155" i="27"/>
  <c r="S154" i="27"/>
  <c r="K154" i="27"/>
  <c r="F154" i="27"/>
  <c r="E154" i="27"/>
  <c r="S152" i="27"/>
  <c r="K152" i="27"/>
  <c r="F152" i="27"/>
  <c r="E152" i="27"/>
  <c r="S151" i="27"/>
  <c r="K151" i="27"/>
  <c r="F151" i="27"/>
  <c r="E151" i="27"/>
  <c r="S150" i="27"/>
  <c r="K150" i="27"/>
  <c r="F150" i="27"/>
  <c r="E150" i="27"/>
  <c r="S149" i="27"/>
  <c r="K149" i="27"/>
  <c r="F149" i="27"/>
  <c r="E149" i="27"/>
  <c r="S148" i="27"/>
  <c r="K148" i="27"/>
  <c r="F148" i="27"/>
  <c r="E148" i="27"/>
  <c r="S147" i="27"/>
  <c r="K147" i="27"/>
  <c r="F147" i="27"/>
  <c r="E147" i="27"/>
  <c r="S146" i="27"/>
  <c r="K146" i="27"/>
  <c r="F146" i="27"/>
  <c r="E146" i="27"/>
  <c r="S145" i="27"/>
  <c r="K145" i="27"/>
  <c r="F145" i="27"/>
  <c r="E145" i="27"/>
  <c r="S144" i="27"/>
  <c r="K144" i="27"/>
  <c r="F144" i="27"/>
  <c r="E144" i="27"/>
  <c r="S143" i="27"/>
  <c r="K143" i="27"/>
  <c r="F143" i="27"/>
  <c r="S142" i="27"/>
  <c r="K142" i="27"/>
  <c r="F142" i="27"/>
  <c r="E142" i="27"/>
  <c r="S141" i="27"/>
  <c r="K141" i="27"/>
  <c r="F141" i="27"/>
  <c r="E141" i="27"/>
  <c r="S140" i="27"/>
  <c r="K140" i="27"/>
  <c r="F140" i="27"/>
  <c r="E140" i="27"/>
  <c r="S139" i="27"/>
  <c r="K139" i="27"/>
  <c r="F139" i="27"/>
  <c r="E139" i="27"/>
  <c r="S138" i="27"/>
  <c r="K138" i="27"/>
  <c r="F138" i="27"/>
  <c r="E138" i="27"/>
  <c r="S137" i="27"/>
  <c r="K137" i="27"/>
  <c r="F137" i="27"/>
  <c r="E137" i="27"/>
  <c r="S135" i="27"/>
  <c r="K135" i="27"/>
  <c r="F135" i="27"/>
  <c r="E135" i="27"/>
  <c r="S134" i="27"/>
  <c r="K134" i="27"/>
  <c r="F134" i="27"/>
  <c r="E134" i="27"/>
  <c r="S133" i="27"/>
  <c r="K133" i="27"/>
  <c r="F133" i="27"/>
  <c r="E133" i="27"/>
  <c r="S132" i="27"/>
  <c r="K132" i="27"/>
  <c r="F132" i="27"/>
  <c r="E132" i="27"/>
  <c r="S131" i="27"/>
  <c r="K131" i="27"/>
  <c r="F131" i="27"/>
  <c r="E131" i="27"/>
  <c r="S130" i="27"/>
  <c r="K130" i="27"/>
  <c r="F130" i="27"/>
  <c r="E130" i="27"/>
  <c r="S129" i="27"/>
  <c r="K129" i="27"/>
  <c r="F129" i="27"/>
  <c r="E129" i="27"/>
  <c r="S127" i="27"/>
  <c r="K127" i="27"/>
  <c r="F127" i="27"/>
  <c r="E127" i="27"/>
  <c r="S124" i="27"/>
  <c r="K124" i="27"/>
  <c r="F124" i="27"/>
  <c r="E124" i="27"/>
  <c r="K123" i="27"/>
  <c r="F123" i="27"/>
  <c r="E123" i="27"/>
  <c r="S122" i="27"/>
  <c r="K122" i="27"/>
  <c r="F122" i="27"/>
  <c r="E122" i="27"/>
  <c r="S121" i="27"/>
  <c r="K121" i="27"/>
  <c r="F121" i="27"/>
  <c r="E121" i="27"/>
  <c r="S120" i="27"/>
  <c r="K120" i="27"/>
  <c r="F120" i="27"/>
  <c r="E120" i="27"/>
  <c r="S119" i="27"/>
  <c r="K119" i="27"/>
  <c r="F119" i="27"/>
  <c r="E119" i="27"/>
  <c r="S118" i="27"/>
  <c r="K118" i="27"/>
  <c r="F118" i="27"/>
  <c r="E118" i="27"/>
  <c r="S117" i="27"/>
  <c r="K117" i="27"/>
  <c r="F117" i="27"/>
  <c r="E117" i="27"/>
  <c r="S116" i="27"/>
  <c r="K116" i="27"/>
  <c r="F116" i="27"/>
  <c r="E116" i="27"/>
  <c r="S115" i="27"/>
  <c r="K115" i="27"/>
  <c r="F115" i="27"/>
  <c r="E115" i="27"/>
  <c r="S114" i="27"/>
  <c r="K114" i="27"/>
  <c r="F114" i="27"/>
  <c r="E114" i="27"/>
  <c r="S113" i="27"/>
  <c r="K113" i="27"/>
  <c r="F113" i="27"/>
  <c r="E113" i="27"/>
  <c r="L106" i="27"/>
  <c r="L105" i="27"/>
  <c r="L104" i="27"/>
  <c r="L103" i="27"/>
  <c r="L102" i="27"/>
  <c r="L101" i="27"/>
  <c r="S100" i="27"/>
  <c r="K100" i="27"/>
  <c r="F100" i="27"/>
  <c r="E100" i="27"/>
  <c r="L99" i="27"/>
  <c r="L98" i="27"/>
  <c r="L97" i="27"/>
  <c r="L96" i="27"/>
  <c r="L95" i="27"/>
  <c r="L94" i="27"/>
  <c r="L93" i="27"/>
  <c r="L92" i="27"/>
  <c r="L91" i="27"/>
  <c r="S90" i="27"/>
  <c r="K90" i="27"/>
  <c r="F90" i="27"/>
  <c r="E90" i="27"/>
  <c r="L89" i="27"/>
  <c r="L88" i="27"/>
  <c r="S87" i="27"/>
  <c r="S159" i="27" s="1"/>
  <c r="K87" i="27"/>
  <c r="K159" i="27" s="1"/>
  <c r="F87" i="27"/>
  <c r="F159" i="27" s="1"/>
  <c r="E87" i="27"/>
  <c r="E159" i="27" s="1"/>
  <c r="L86" i="27"/>
  <c r="L158" i="27" s="1"/>
  <c r="L85" i="27"/>
  <c r="L157" i="27" s="1"/>
  <c r="S84" i="27"/>
  <c r="K84" i="27"/>
  <c r="F84" i="27"/>
  <c r="E84" i="27"/>
  <c r="L83" i="27"/>
  <c r="L82" i="27"/>
  <c r="L81" i="27"/>
  <c r="S80" i="27"/>
  <c r="T80" i="27" s="1"/>
  <c r="K80" i="27"/>
  <c r="F80" i="27"/>
  <c r="E80" i="27"/>
  <c r="L79" i="27"/>
  <c r="L78" i="27"/>
  <c r="L77" i="27"/>
  <c r="L76" i="27"/>
  <c r="L75" i="27"/>
  <c r="L74" i="27"/>
  <c r="L72" i="27"/>
  <c r="L71" i="27"/>
  <c r="L70" i="27"/>
  <c r="L69" i="27"/>
  <c r="L68" i="27"/>
  <c r="S66" i="27"/>
  <c r="T66" i="27" s="1"/>
  <c r="K66" i="27"/>
  <c r="F66" i="27"/>
  <c r="E66" i="27"/>
  <c r="L65" i="27"/>
  <c r="L64" i="27"/>
  <c r="L63" i="27"/>
  <c r="L62" i="27"/>
  <c r="S60" i="27"/>
  <c r="S156" i="27" s="1"/>
  <c r="K60" i="27"/>
  <c r="K156" i="27" s="1"/>
  <c r="F60" i="27"/>
  <c r="F156" i="27" s="1"/>
  <c r="E60" i="27"/>
  <c r="E156" i="27" s="1"/>
  <c r="L59" i="27"/>
  <c r="L58" i="27"/>
  <c r="L154" i="27" s="1"/>
  <c r="S57" i="27"/>
  <c r="T57" i="27" s="1"/>
  <c r="K57" i="27"/>
  <c r="F57" i="27"/>
  <c r="E57" i="27"/>
  <c r="L56" i="27"/>
  <c r="L55" i="27"/>
  <c r="L151" i="27" s="1"/>
  <c r="L54" i="27"/>
  <c r="L53" i="27"/>
  <c r="L149" i="27" s="1"/>
  <c r="L52" i="27"/>
  <c r="L51" i="27"/>
  <c r="L50" i="27"/>
  <c r="L146" i="27" s="1"/>
  <c r="L49" i="27"/>
  <c r="L145" i="27" s="1"/>
  <c r="L47" i="27"/>
  <c r="L46" i="27"/>
  <c r="L45" i="27"/>
  <c r="L44" i="27"/>
  <c r="L43" i="27"/>
  <c r="L42" i="27"/>
  <c r="S41" i="27"/>
  <c r="T41" i="27" s="1"/>
  <c r="K41" i="27"/>
  <c r="F41" i="27"/>
  <c r="L40" i="27"/>
  <c r="L135" i="27" s="1"/>
  <c r="L39" i="27"/>
  <c r="L38" i="27"/>
  <c r="L37" i="27"/>
  <c r="L132" i="27" s="1"/>
  <c r="L36" i="27"/>
  <c r="L35" i="27"/>
  <c r="L34" i="27"/>
  <c r="L129" i="27" s="1"/>
  <c r="L32" i="27"/>
  <c r="L127" i="27" s="1"/>
  <c r="S30" i="27"/>
  <c r="K30" i="27"/>
  <c r="F30" i="27"/>
  <c r="E30" i="27"/>
  <c r="L29" i="27"/>
  <c r="S26" i="27"/>
  <c r="K26" i="27"/>
  <c r="F26" i="27"/>
  <c r="E26" i="27"/>
  <c r="L25" i="27"/>
  <c r="L24" i="27"/>
  <c r="L23" i="27"/>
  <c r="L22" i="27"/>
  <c r="K21" i="27"/>
  <c r="F21" i="27"/>
  <c r="E21" i="27"/>
  <c r="L20" i="27"/>
  <c r="L19" i="27"/>
  <c r="L18" i="27"/>
  <c r="L17" i="27"/>
  <c r="L16" i="27"/>
  <c r="S15" i="27"/>
  <c r="K15" i="27"/>
  <c r="F15" i="27"/>
  <c r="E15" i="27"/>
  <c r="L14" i="27"/>
  <c r="L13" i="27"/>
  <c r="L12" i="27"/>
  <c r="L11" i="27"/>
  <c r="L10" i="27"/>
  <c r="L9" i="27"/>
  <c r="L8" i="27"/>
  <c r="L6" i="27"/>
  <c r="S27" i="27" l="1"/>
  <c r="T27" i="27" s="1"/>
  <c r="T15" i="27"/>
  <c r="L131" i="27"/>
  <c r="L30" i="27"/>
  <c r="L100" i="27"/>
  <c r="S160" i="27"/>
  <c r="F136" i="27"/>
  <c r="E125" i="27"/>
  <c r="K107" i="27"/>
  <c r="F153" i="27"/>
  <c r="K126" i="27"/>
  <c r="F107" i="27"/>
  <c r="E126" i="27"/>
  <c r="F126" i="27"/>
  <c r="K136" i="27"/>
  <c r="K153" i="27"/>
  <c r="S153" i="27"/>
  <c r="S136" i="27"/>
  <c r="S107" i="27"/>
  <c r="T107" i="27" s="1"/>
  <c r="L57" i="27"/>
  <c r="F160" i="27"/>
  <c r="K160" i="27"/>
  <c r="L137" i="27"/>
  <c r="L133" i="27"/>
  <c r="L66" i="27"/>
  <c r="L148" i="27"/>
  <c r="L41" i="27"/>
  <c r="L130" i="27"/>
  <c r="L134" i="27"/>
  <c r="L138" i="27"/>
  <c r="L152" i="27"/>
  <c r="L144" i="27"/>
  <c r="L147" i="27"/>
  <c r="L84" i="27"/>
  <c r="L155" i="27"/>
  <c r="L87" i="27"/>
  <c r="L159" i="27" s="1"/>
  <c r="L90" i="27"/>
  <c r="L150" i="27"/>
  <c r="L60" i="27"/>
  <c r="L156" i="27" s="1"/>
  <c r="S126" i="27"/>
  <c r="E27" i="27"/>
  <c r="S125" i="27"/>
  <c r="L26" i="27"/>
  <c r="L140" i="27"/>
  <c r="L142" i="27"/>
  <c r="L15" i="27"/>
  <c r="F125" i="27"/>
  <c r="F27" i="27"/>
  <c r="K125" i="27"/>
  <c r="K27" i="27"/>
  <c r="L21" i="27"/>
  <c r="E107" i="27"/>
  <c r="E136" i="27"/>
  <c r="E153" i="27"/>
  <c r="L139" i="27"/>
  <c r="L141" i="27"/>
  <c r="L73" i="27"/>
  <c r="E143" i="27"/>
  <c r="E160" i="27" s="1"/>
  <c r="L114" i="27"/>
  <c r="L115" i="27"/>
  <c r="L116" i="27"/>
  <c r="L117" i="27"/>
  <c r="L118" i="27"/>
  <c r="L119" i="27"/>
  <c r="L120" i="27"/>
  <c r="L121" i="27"/>
  <c r="L122" i="27"/>
  <c r="L123" i="27"/>
  <c r="L124" i="27"/>
  <c r="L136" i="27" l="1"/>
  <c r="L126" i="27"/>
  <c r="L143" i="27"/>
  <c r="L160" i="27" s="1"/>
  <c r="L80" i="27"/>
  <c r="L125" i="27"/>
  <c r="L27" i="27"/>
  <c r="L107" i="27" l="1"/>
  <c r="L153" i="27"/>
</calcChain>
</file>

<file path=xl/sharedStrings.xml><?xml version="1.0" encoding="utf-8"?>
<sst xmlns="http://schemas.openxmlformats.org/spreadsheetml/2006/main" count="266" uniqueCount="112">
  <si>
    <t>COFOG</t>
  </si>
  <si>
    <t>B16</t>
  </si>
  <si>
    <t>018030</t>
  </si>
  <si>
    <t>B8131</t>
  </si>
  <si>
    <t>B816</t>
  </si>
  <si>
    <t>B405</t>
  </si>
  <si>
    <t>104031</t>
  </si>
  <si>
    <t>B406</t>
  </si>
  <si>
    <t>B4082</t>
  </si>
  <si>
    <t>B411</t>
  </si>
  <si>
    <t>104035</t>
  </si>
  <si>
    <t>B407</t>
  </si>
  <si>
    <t>B402</t>
  </si>
  <si>
    <t>104036</t>
  </si>
  <si>
    <t>K1101</t>
  </si>
  <si>
    <t>041233</t>
  </si>
  <si>
    <t>K2</t>
  </si>
  <si>
    <t>K1106</t>
  </si>
  <si>
    <t>K1109</t>
  </si>
  <si>
    <t>K1113</t>
  </si>
  <si>
    <t>K311</t>
  </si>
  <si>
    <t>K321</t>
  </si>
  <si>
    <t>K322</t>
  </si>
  <si>
    <t>K331</t>
  </si>
  <si>
    <t>K334</t>
  </si>
  <si>
    <t>K336</t>
  </si>
  <si>
    <t>K337</t>
  </si>
  <si>
    <t>K351</t>
  </si>
  <si>
    <t>K355</t>
  </si>
  <si>
    <t>K332</t>
  </si>
  <si>
    <t>Eredeti ei.</t>
  </si>
  <si>
    <t xml:space="preserve">5220 - Komló Térségi Többcélú Önkormányzati Társulás Szilvási Bölcsõde
</t>
  </si>
  <si>
    <t xml:space="preserve">5222 - Bérkompenzáció
</t>
  </si>
  <si>
    <t xml:space="preserve">5223 - Szociális ágazati pótlék
</t>
  </si>
  <si>
    <t>Részletező kód</t>
  </si>
  <si>
    <t>Rovat</t>
  </si>
  <si>
    <t>Átcsoportosítás</t>
  </si>
  <si>
    <t>K1107</t>
  </si>
  <si>
    <t>K1108</t>
  </si>
  <si>
    <t>K123</t>
  </si>
  <si>
    <t>K312</t>
  </si>
  <si>
    <t>K341</t>
  </si>
  <si>
    <t>K1110</t>
  </si>
  <si>
    <t xml:space="preserve"> </t>
  </si>
  <si>
    <t>K352</t>
  </si>
  <si>
    <t>B403</t>
  </si>
  <si>
    <t>K335</t>
  </si>
  <si>
    <t>K64</t>
  </si>
  <si>
    <t>K67</t>
  </si>
  <si>
    <t>K63</t>
  </si>
  <si>
    <t>K71</t>
  </si>
  <si>
    <t>K74</t>
  </si>
  <si>
    <t>K3</t>
  </si>
  <si>
    <t>K1</t>
  </si>
  <si>
    <t>1220 - Komló Térségi Többcélú Önkormányzati Társulás Szilvási Bölcsõde</t>
  </si>
  <si>
    <t>B25</t>
  </si>
  <si>
    <t>K6</t>
  </si>
  <si>
    <t>K7</t>
  </si>
  <si>
    <t>B4</t>
  </si>
  <si>
    <t>BEVÉTEL ÖSSZESEN</t>
  </si>
  <si>
    <t>KIADÁS ÖSSZESEN</t>
  </si>
  <si>
    <t>Komló Térségi Többcélú Önkormányzati Társulás Szilvási Bölcsõde</t>
  </si>
  <si>
    <t>PM INFO EGYEZTETŐ</t>
  </si>
  <si>
    <t>B</t>
  </si>
  <si>
    <t>K342</t>
  </si>
  <si>
    <t>K</t>
  </si>
  <si>
    <t>B53</t>
  </si>
  <si>
    <t xml:space="preserve">Különbözet (módosított ei. - tény) </t>
  </si>
  <si>
    <t>K.K.T.Ö.T. Szilvási Bölcsőde 2021. év</t>
  </si>
  <si>
    <t>K1104</t>
  </si>
  <si>
    <t>Módosított ei. 05.31.</t>
  </si>
  <si>
    <t>Min.bér és gar.bérmin.évközi kieg.tám.miatti átcsoportosítás</t>
  </si>
  <si>
    <t>Előirányzat változás 2021.01.01. - 06.30.</t>
  </si>
  <si>
    <t>Tény 08.31.</t>
  </si>
  <si>
    <t>Előirányzat változás 2021.06.01-09.30.</t>
  </si>
  <si>
    <t>Módosított ei. 09.30.</t>
  </si>
  <si>
    <t>Májusi normatíva felmérés (alap normatíva)</t>
  </si>
  <si>
    <t>Májusi normatíva felmérés (étkezés normatíva)</t>
  </si>
  <si>
    <t>Módosított bevételek</t>
  </si>
  <si>
    <t>B816 Központi irányító szervi támogatás (kieg.tám.)</t>
  </si>
  <si>
    <t>B816 Központi irányító szervi támogatás (bérkomp)</t>
  </si>
  <si>
    <t>B816 Központi irányító szervi támogatás (normatíva)</t>
  </si>
  <si>
    <t>B16  Műk.c.tám.ért.bev.Mü-i Központtól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</si>
  <si>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</si>
  <si>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</si>
  <si>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</si>
  <si>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</si>
  <si>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</si>
  <si>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</si>
  <si>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</si>
  <si>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</si>
  <si>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</si>
  <si>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</si>
  <si>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</si>
  <si>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</si>
  <si>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</si>
  <si>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</si>
  <si>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</si>
  <si>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</si>
  <si>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</si>
  <si>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Műk.c.tám.ért.bev.helyi önk-tól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</si>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</sst>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_-* #,##0.00_-;\-* #,##0.00_-;_-* &quot;-&quot;??_-;_-@_-"/>
    <numFmt numFmtId="165" formatCode="_-* #,##0_-;\-* #,##0_-;_-* &quot;-&quot;??_-;_-@_-"/>
  </numFmts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2" borderId="0"/>
    <xf numFmtId="164" fontId="7" fillId="2" borderId="0" applyFont="0" applyFill="0" applyBorder="0" applyAlignment="0" applyProtection="0"/>
  </cellStyleXfs>
  <cellXfs count="125">
    <xf numFmtId="0" fontId="0" fillId="2" borderId="0" xfId="0" applyFill="1" applyProtection="1">
      <protection locked="0"/>
    </xf>
    <xf numFmtId="3" fontId="0" fillId="2" borderId="0" xfId="0" applyNumberFormat="1" applyFill="1" applyProtection="1">
      <protection locked="0"/>
    </xf>
    <xf numFmtId="3" fontId="0" fillId="4" borderId="0" xfId="0" applyNumberFormat="1" applyFill="1" applyProtection="1">
      <protection locked="0"/>
    </xf>
    <xf numFmtId="3" fontId="0" fillId="0" borderId="0" xfId="0" applyNumberForma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2" borderId="0" xfId="0" applyFill="1" applyAlignment="1" applyProtection="1">
      <alignment wrapText="1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4" fillId="2" borderId="0" xfId="0" applyFont="1" applyFill="1" applyProtection="1">
      <protection locked="0"/>
    </xf>
    <xf numFmtId="14" fontId="2" fillId="0" borderId="0" xfId="0" applyNumberFormat="1" applyFont="1" applyFill="1" applyBorder="1" applyAlignment="1" applyProtection="1">
      <alignment horizontal="right" vertical="center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3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Protection="1">
      <protection locked="0"/>
    </xf>
    <xf numFmtId="3" fontId="12" fillId="4" borderId="4" xfId="0" applyNumberFormat="1" applyFont="1" applyFill="1" applyBorder="1" applyProtection="1">
      <protection locked="0"/>
    </xf>
    <xf numFmtId="3" fontId="12" fillId="0" borderId="4" xfId="0" applyNumberFormat="1" applyFont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3" fontId="13" fillId="4" borderId="4" xfId="0" applyNumberFormat="1" applyFont="1" applyFill="1" applyBorder="1" applyProtection="1">
      <protection locked="0"/>
    </xf>
    <xf numFmtId="3" fontId="12" fillId="4" borderId="1" xfId="0" applyNumberFormat="1" applyFont="1" applyFill="1" applyBorder="1" applyProtection="1">
      <protection locked="0"/>
    </xf>
    <xf numFmtId="3" fontId="12" fillId="2" borderId="1" xfId="0" applyNumberFormat="1" applyFont="1" applyFill="1" applyBorder="1" applyProtection="1">
      <protection locked="0"/>
    </xf>
    <xf numFmtId="0" fontId="12" fillId="4" borderId="1" xfId="0" applyFont="1" applyFill="1" applyBorder="1" applyProtection="1">
      <protection locked="0"/>
    </xf>
    <xf numFmtId="3" fontId="12" fillId="0" borderId="1" xfId="0" applyNumberFormat="1" applyFont="1" applyBorder="1" applyProtection="1">
      <protection locked="0"/>
    </xf>
    <xf numFmtId="3" fontId="11" fillId="4" borderId="1" xfId="0" applyNumberFormat="1" applyFont="1" applyFill="1" applyBorder="1" applyProtection="1">
      <protection locked="0"/>
    </xf>
    <xf numFmtId="3" fontId="12" fillId="4" borderId="2" xfId="0" applyNumberFormat="1" applyFont="1" applyFill="1" applyBorder="1" applyProtection="1">
      <protection locked="0"/>
    </xf>
    <xf numFmtId="3" fontId="12" fillId="0" borderId="2" xfId="0" applyNumberFormat="1" applyFont="1" applyBorder="1" applyProtection="1">
      <protection locked="0"/>
    </xf>
    <xf numFmtId="3" fontId="13" fillId="4" borderId="2" xfId="0" applyNumberFormat="1" applyFont="1" applyFill="1" applyBorder="1" applyProtection="1">
      <protection locked="0"/>
    </xf>
    <xf numFmtId="0" fontId="12" fillId="4" borderId="7" xfId="0" applyFont="1" applyFill="1" applyBorder="1" applyProtection="1">
      <protection locked="0"/>
    </xf>
    <xf numFmtId="3" fontId="12" fillId="4" borderId="6" xfId="0" applyNumberFormat="1" applyFont="1" applyFill="1" applyBorder="1" applyProtection="1">
      <protection locked="0"/>
    </xf>
    <xf numFmtId="3" fontId="12" fillId="0" borderId="6" xfId="0" applyNumberFormat="1" applyFont="1" applyBorder="1" applyProtection="1">
      <protection locked="0"/>
    </xf>
    <xf numFmtId="3" fontId="11" fillId="4" borderId="6" xfId="0" applyNumberFormat="1" applyFont="1" applyFill="1" applyBorder="1" applyProtection="1">
      <protection locked="0"/>
    </xf>
    <xf numFmtId="3" fontId="12" fillId="2" borderId="15" xfId="0" applyNumberFormat="1" applyFont="1" applyFill="1" applyBorder="1" applyProtection="1">
      <protection locked="0"/>
    </xf>
    <xf numFmtId="3" fontId="11" fillId="4" borderId="4" xfId="0" applyNumberFormat="1" applyFont="1" applyFill="1" applyBorder="1" applyProtection="1">
      <protection locked="0"/>
    </xf>
    <xf numFmtId="3" fontId="12" fillId="2" borderId="4" xfId="0" applyNumberFormat="1" applyFont="1" applyFill="1" applyBorder="1" applyProtection="1">
      <protection locked="0"/>
    </xf>
    <xf numFmtId="3" fontId="13" fillId="4" borderId="1" xfId="0" applyNumberFormat="1" applyFont="1" applyFill="1" applyBorder="1" applyProtection="1">
      <protection locked="0"/>
    </xf>
    <xf numFmtId="0" fontId="12" fillId="4" borderId="2" xfId="0" applyFont="1" applyFill="1" applyBorder="1" applyProtection="1">
      <protection locked="0"/>
    </xf>
    <xf numFmtId="3" fontId="11" fillId="4" borderId="2" xfId="0" applyNumberFormat="1" applyFont="1" applyFill="1" applyBorder="1" applyProtection="1">
      <protection locked="0"/>
    </xf>
    <xf numFmtId="3" fontId="12" fillId="0" borderId="1" xfId="0" applyNumberFormat="1" applyFont="1" applyFill="1" applyBorder="1" applyProtection="1">
      <protection locked="0"/>
    </xf>
    <xf numFmtId="0" fontId="10" fillId="8" borderId="6" xfId="0" applyFont="1" applyFill="1" applyBorder="1" applyProtection="1">
      <protection locked="0"/>
    </xf>
    <xf numFmtId="3" fontId="10" fillId="8" borderId="6" xfId="0" applyNumberFormat="1" applyFont="1" applyFill="1" applyBorder="1" applyProtection="1">
      <protection locked="0"/>
    </xf>
    <xf numFmtId="3" fontId="1" fillId="4" borderId="1" xfId="0" applyNumberFormat="1" applyFont="1" applyFill="1" applyBorder="1" applyProtection="1">
      <protection locked="0"/>
    </xf>
    <xf numFmtId="3" fontId="12" fillId="4" borderId="3" xfId="0" applyNumberFormat="1" applyFont="1" applyFill="1" applyBorder="1" applyProtection="1">
      <protection locked="0"/>
    </xf>
    <xf numFmtId="3" fontId="12" fillId="0" borderId="2" xfId="0" applyNumberFormat="1" applyFont="1" applyFill="1" applyBorder="1" applyProtection="1">
      <protection locked="0"/>
    </xf>
    <xf numFmtId="3" fontId="10" fillId="9" borderId="10" xfId="0" applyNumberFormat="1" applyFont="1" applyFill="1" applyBorder="1" applyAlignment="1" applyProtection="1">
      <alignment vertical="center"/>
      <protection locked="0"/>
    </xf>
    <xf numFmtId="0" fontId="10" fillId="8" borderId="2" xfId="0" applyFont="1" applyFill="1" applyBorder="1" applyProtection="1">
      <protection locked="0"/>
    </xf>
    <xf numFmtId="3" fontId="10" fillId="8" borderId="2" xfId="0" applyNumberFormat="1" applyFont="1" applyFill="1" applyBorder="1" applyProtection="1">
      <protection locked="0"/>
    </xf>
    <xf numFmtId="0" fontId="10" fillId="7" borderId="6" xfId="0" applyFont="1" applyFill="1" applyBorder="1" applyProtection="1">
      <protection locked="0"/>
    </xf>
    <xf numFmtId="3" fontId="10" fillId="7" borderId="6" xfId="0" applyNumberFormat="1" applyFont="1" applyFill="1" applyBorder="1" applyProtection="1">
      <protection locked="0"/>
    </xf>
    <xf numFmtId="3" fontId="14" fillId="7" borderId="6" xfId="0" applyNumberFormat="1" applyFont="1" applyFill="1" applyBorder="1" applyProtection="1">
      <protection locked="0"/>
    </xf>
    <xf numFmtId="3" fontId="12" fillId="7" borderId="6" xfId="0" applyNumberFormat="1" applyFont="1" applyFill="1" applyBorder="1" applyProtection="1">
      <protection locked="0"/>
    </xf>
    <xf numFmtId="0" fontId="10" fillId="8" borderId="1" xfId="0" applyFont="1" applyFill="1" applyBorder="1" applyProtection="1">
      <protection locked="0"/>
    </xf>
    <xf numFmtId="3" fontId="10" fillId="8" borderId="1" xfId="0" applyNumberFormat="1" applyFont="1" applyFill="1" applyBorder="1" applyProtection="1">
      <protection locked="0"/>
    </xf>
    <xf numFmtId="0" fontId="10" fillId="7" borderId="1" xfId="0" applyFont="1" applyFill="1" applyBorder="1" applyProtection="1">
      <protection locked="0"/>
    </xf>
    <xf numFmtId="3" fontId="10" fillId="7" borderId="1" xfId="0" applyNumberFormat="1" applyFont="1" applyFill="1" applyBorder="1" applyProtection="1">
      <protection locked="0"/>
    </xf>
    <xf numFmtId="3" fontId="14" fillId="7" borderId="1" xfId="0" applyNumberFormat="1" applyFont="1" applyFill="1" applyBorder="1" applyProtection="1">
      <protection locked="0"/>
    </xf>
    <xf numFmtId="3" fontId="15" fillId="7" borderId="1" xfId="0" applyNumberFormat="1" applyFont="1" applyFill="1" applyBorder="1" applyProtection="1">
      <protection locked="0"/>
    </xf>
    <xf numFmtId="3" fontId="10" fillId="7" borderId="4" xfId="0" applyNumberFormat="1" applyFont="1" applyFill="1" applyBorder="1" applyProtection="1">
      <protection locked="0"/>
    </xf>
    <xf numFmtId="0" fontId="13" fillId="4" borderId="1" xfId="0" applyFont="1" applyFill="1" applyBorder="1" applyProtection="1">
      <protection locked="0"/>
    </xf>
    <xf numFmtId="3" fontId="13" fillId="0" borderId="1" xfId="0" applyNumberFormat="1" applyFont="1" applyBorder="1" applyProtection="1">
      <protection locked="0"/>
    </xf>
    <xf numFmtId="3" fontId="13" fillId="2" borderId="1" xfId="0" applyNumberFormat="1" applyFont="1" applyFill="1" applyBorder="1" applyProtection="1">
      <protection locked="0"/>
    </xf>
    <xf numFmtId="0" fontId="12" fillId="0" borderId="1" xfId="0" applyFont="1" applyBorder="1" applyProtection="1">
      <protection locked="0"/>
    </xf>
    <xf numFmtId="3" fontId="11" fillId="0" borderId="1" xfId="0" applyNumberFormat="1" applyFont="1" applyBorder="1" applyProtection="1">
      <protection locked="0"/>
    </xf>
    <xf numFmtId="0" fontId="13" fillId="0" borderId="1" xfId="0" applyFont="1" applyBorder="1" applyProtection="1">
      <protection locked="0"/>
    </xf>
    <xf numFmtId="3" fontId="13" fillId="0" borderId="1" xfId="0" applyNumberFormat="1" applyFont="1" applyFill="1" applyBorder="1" applyProtection="1">
      <protection locked="0"/>
    </xf>
    <xf numFmtId="3" fontId="11" fillId="0" borderId="2" xfId="0" applyNumberFormat="1" applyFont="1" applyBorder="1" applyProtection="1">
      <protection locked="0"/>
    </xf>
    <xf numFmtId="3" fontId="12" fillId="7" borderId="4" xfId="0" applyNumberFormat="1" applyFont="1" applyFill="1" applyBorder="1" applyProtection="1">
      <protection locked="0"/>
    </xf>
    <xf numFmtId="3" fontId="12" fillId="7" borderId="1" xfId="0" applyNumberFormat="1" applyFont="1" applyFill="1" applyBorder="1" applyProtection="1">
      <protection locked="0"/>
    </xf>
    <xf numFmtId="3" fontId="12" fillId="4" borderId="7" xfId="0" applyNumberFormat="1" applyFont="1" applyFill="1" applyBorder="1" applyProtection="1">
      <protection locked="0"/>
    </xf>
    <xf numFmtId="3" fontId="12" fillId="0" borderId="7" xfId="0" applyNumberFormat="1" applyFont="1" applyBorder="1" applyProtection="1">
      <protection locked="0"/>
    </xf>
    <xf numFmtId="3" fontId="13" fillId="4" borderId="7" xfId="0" applyNumberFormat="1" applyFont="1" applyFill="1" applyBorder="1" applyProtection="1">
      <protection locked="0"/>
    </xf>
    <xf numFmtId="3" fontId="12" fillId="2" borderId="6" xfId="0" applyNumberFormat="1" applyFont="1" applyFill="1" applyBorder="1" applyProtection="1">
      <protection locked="0"/>
    </xf>
    <xf numFmtId="3" fontId="12" fillId="0" borderId="4" xfId="0" applyNumberFormat="1" applyFont="1" applyFill="1" applyBorder="1" applyProtection="1">
      <protection locked="0"/>
    </xf>
    <xf numFmtId="0" fontId="12" fillId="4" borderId="6" xfId="0" applyFont="1" applyFill="1" applyBorder="1" applyProtection="1">
      <protection locked="0"/>
    </xf>
    <xf numFmtId="3" fontId="13" fillId="4" borderId="6" xfId="0" applyNumberFormat="1" applyFont="1" applyFill="1" applyBorder="1" applyProtection="1">
      <protection locked="0"/>
    </xf>
    <xf numFmtId="3" fontId="12" fillId="0" borderId="6" xfId="0" applyNumberFormat="1" applyFont="1" applyFill="1" applyBorder="1" applyProtection="1">
      <protection locked="0"/>
    </xf>
    <xf numFmtId="3" fontId="10" fillId="9" borderId="16" xfId="0" applyNumberFormat="1" applyFont="1" applyFill="1" applyBorder="1" applyAlignment="1" applyProtection="1">
      <alignment vertical="center"/>
      <protection locked="0"/>
    </xf>
    <xf numFmtId="3" fontId="10" fillId="9" borderId="16" xfId="0" applyNumberFormat="1" applyFont="1" applyFill="1" applyBorder="1" applyAlignment="1" applyProtection="1">
      <alignment horizontal="right" vertical="center"/>
      <protection locked="0"/>
    </xf>
    <xf numFmtId="0" fontId="10" fillId="6" borderId="1" xfId="0" applyFont="1" applyFill="1" applyBorder="1" applyProtection="1">
      <protection locked="0"/>
    </xf>
    <xf numFmtId="3" fontId="14" fillId="6" borderId="1" xfId="0" applyNumberFormat="1" applyFont="1" applyFill="1" applyBorder="1" applyProtection="1">
      <protection locked="0"/>
    </xf>
    <xf numFmtId="0" fontId="14" fillId="6" borderId="1" xfId="0" applyFont="1" applyFill="1" applyBorder="1" applyAlignment="1" applyProtection="1">
      <alignment horizontal="left" vertical="center"/>
      <protection locked="0"/>
    </xf>
    <xf numFmtId="3" fontId="10" fillId="6" borderId="1" xfId="0" applyNumberFormat="1" applyFont="1" applyFill="1" applyBorder="1" applyProtection="1">
      <protection locked="0"/>
    </xf>
    <xf numFmtId="0" fontId="10" fillId="10" borderId="1" xfId="0" applyFont="1" applyFill="1" applyBorder="1" applyProtection="1">
      <protection locked="0"/>
    </xf>
    <xf numFmtId="3" fontId="10" fillId="10" borderId="1" xfId="0" applyNumberFormat="1" applyFont="1" applyFill="1" applyBorder="1" applyProtection="1"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6" fontId="0" fillId="2" borderId="0" xfId="0" applyNumberFormat="1" applyFill="1" applyProtection="1"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center" vertical="center"/>
      <protection locked="0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9" fillId="5" borderId="0" xfId="0" applyFont="1" applyFill="1" applyAlignment="1" applyProtection="1">
      <alignment horizontal="center" vertical="center" wrapText="1"/>
      <protection locked="0"/>
    </xf>
    <xf numFmtId="0" fontId="2" fillId="3" borderId="2" xfId="1" applyFont="1" applyFill="1" applyBorder="1" applyAlignment="1" applyProtection="1">
      <alignment horizontal="center" vertical="center"/>
      <protection locked="0"/>
    </xf>
    <xf numFmtId="0" fontId="2" fillId="3" borderId="4" xfId="1" applyFont="1" applyFill="1" applyBorder="1" applyAlignment="1" applyProtection="1">
      <alignment horizontal="center" vertical="center"/>
      <protection locked="0"/>
    </xf>
    <xf numFmtId="0" fontId="2" fillId="3" borderId="2" xfId="1" applyFont="1" applyFill="1" applyBorder="1" applyAlignment="1" applyProtection="1">
      <alignment horizontal="left" vertical="center"/>
      <protection locked="0"/>
    </xf>
    <xf numFmtId="0" fontId="2" fillId="3" borderId="4" xfId="1" applyFont="1" applyFill="1" applyBorder="1" applyAlignment="1" applyProtection="1">
      <alignment horizontal="left" vertical="center"/>
      <protection locked="0"/>
    </xf>
    <xf numFmtId="0" fontId="2" fillId="3" borderId="2" xfId="1" applyFont="1" applyFill="1" applyBorder="1" applyAlignment="1" applyProtection="1">
      <alignment horizontal="center" vertical="center" wrapText="1"/>
      <protection locked="0"/>
    </xf>
    <xf numFmtId="0" fontId="2" fillId="3" borderId="4" xfId="1" applyFont="1" applyFill="1" applyBorder="1" applyAlignment="1" applyProtection="1">
      <alignment horizontal="center" vertical="center" wrapText="1"/>
      <protection locked="0"/>
    </xf>
    <xf numFmtId="3" fontId="2" fillId="3" borderId="19" xfId="1" applyNumberFormat="1" applyFont="1" applyFill="1" applyBorder="1" applyAlignment="1" applyProtection="1">
      <alignment horizontal="center" vertical="center"/>
      <protection locked="0"/>
    </xf>
    <xf numFmtId="3" fontId="2" fillId="3" borderId="20" xfId="1" applyNumberFormat="1" applyFont="1" applyFill="1" applyBorder="1" applyAlignment="1" applyProtection="1">
      <alignment horizontal="center" vertical="center"/>
      <protection locked="0"/>
    </xf>
    <xf numFmtId="3" fontId="2" fillId="3" borderId="21" xfId="1" applyNumberFormat="1" applyFont="1" applyFill="1" applyBorder="1" applyAlignment="1" applyProtection="1">
      <alignment horizontal="center" vertical="center"/>
      <protection locked="0"/>
    </xf>
    <xf numFmtId="165" fontId="5" fillId="3" borderId="1" xfId="2" applyNumberFormat="1" applyFont="1" applyFill="1" applyBorder="1" applyAlignment="1" applyProtection="1">
      <alignment horizontal="center" vertical="center"/>
      <protection locked="0"/>
    </xf>
    <xf numFmtId="0" fontId="2" fillId="3" borderId="1" xfId="1" applyFont="1" applyFill="1" applyBorder="1" applyAlignment="1" applyProtection="1">
      <alignment horizontal="center" vertical="center" wrapText="1"/>
      <protection locked="0"/>
    </xf>
    <xf numFmtId="0" fontId="2" fillId="3" borderId="19" xfId="1" applyFont="1" applyFill="1" applyBorder="1" applyAlignment="1" applyProtection="1">
      <alignment horizontal="center" vertical="center" wrapText="1"/>
      <protection locked="0"/>
    </xf>
    <xf numFmtId="0" fontId="2" fillId="3" borderId="20" xfId="1" applyFont="1" applyFill="1" applyBorder="1" applyAlignment="1" applyProtection="1">
      <alignment horizontal="center" vertical="center" wrapText="1"/>
      <protection locked="0"/>
    </xf>
    <xf numFmtId="0" fontId="2" fillId="3" borderId="21" xfId="1" applyFont="1" applyFill="1" applyBorder="1" applyAlignment="1" applyProtection="1">
      <alignment horizontal="center" vertical="center" wrapText="1"/>
      <protection locked="0"/>
    </xf>
    <xf numFmtId="0" fontId="10" fillId="9" borderId="11" xfId="0" applyFont="1" applyFill="1" applyBorder="1" applyAlignment="1" applyProtection="1">
      <alignment horizontal="right" vertical="center"/>
      <protection locked="0"/>
    </xf>
    <xf numFmtId="0" fontId="10" fillId="9" borderId="12" xfId="0" applyFont="1" applyFill="1" applyBorder="1" applyAlignment="1" applyProtection="1">
      <alignment horizontal="right" vertical="center"/>
      <protection locked="0"/>
    </xf>
    <xf numFmtId="0" fontId="10" fillId="9" borderId="13" xfId="0" applyFont="1" applyFill="1" applyBorder="1" applyAlignment="1" applyProtection="1">
      <alignment horizontal="right" vertical="center"/>
      <protection locked="0"/>
    </xf>
    <xf numFmtId="0" fontId="12" fillId="5" borderId="3" xfId="0" applyFont="1" applyFill="1" applyBorder="1" applyAlignment="1" applyProtection="1">
      <alignment horizontal="left" vertical="center" wrapText="1"/>
      <protection locked="0"/>
    </xf>
    <xf numFmtId="0" fontId="12" fillId="5" borderId="3" xfId="0" applyFont="1" applyFill="1" applyBorder="1" applyAlignment="1" applyProtection="1">
      <alignment horizontal="center" vertical="center"/>
      <protection locked="0"/>
    </xf>
    <xf numFmtId="0" fontId="12" fillId="4" borderId="8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0" fillId="9" borderId="17" xfId="0" applyFont="1" applyFill="1" applyBorder="1" applyAlignment="1" applyProtection="1">
      <alignment horizontal="right" vertical="center"/>
      <protection locked="0"/>
    </xf>
    <xf numFmtId="0" fontId="10" fillId="9" borderId="9" xfId="0" applyFont="1" applyFill="1" applyBorder="1" applyAlignment="1" applyProtection="1">
      <alignment horizontal="right" vertical="center"/>
      <protection locked="0"/>
    </xf>
    <xf numFmtId="0" fontId="10" fillId="9" borderId="18" xfId="0" applyFont="1" applyFill="1" applyBorder="1" applyAlignment="1" applyProtection="1">
      <alignment horizontal="right" vertical="center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0" fontId="12" fillId="4" borderId="8" xfId="0" applyFont="1" applyFill="1" applyBorder="1" applyAlignment="1" applyProtection="1">
      <alignment horizontal="center" vertical="center"/>
      <protection locked="0"/>
    </xf>
  </cellXfs>
  <cellStyles count="3">
    <cellStyle name="Ezres 2" xfId="2"/>
    <cellStyle name="Normál" xfId="0" builtinId="0"/>
    <cellStyle name="Normál 2" xfId="1"/>
  </cellStyles>
  <dxfs count="0"/>
  <tableStyles count="0" defaultTableStyle="TableStyleMedium9"/>
  <colors>
    <mruColors>
      <color rgb="FFEBF39F"/>
      <color rgb="FFE2F6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6"/>
  <sheetViews>
    <sheetView tabSelected="1" view="pageBreakPreview" zoomScale="90" zoomScaleNormal="90" zoomScaleSheetLayoutView="90" workbookViewId="0">
      <pane xSplit="3" ySplit="4" topLeftCell="L5" activePane="bottomRight" state="frozen"/>
      <selection pane="topRight" activeCell="D1" sqref="D1"/>
      <selection pane="bottomLeft" activeCell="A5" sqref="A5"/>
      <selection pane="bottomRight" activeCell="P247" sqref="P247"/>
    </sheetView>
  </sheetViews>
  <sheetFormatPr defaultRowHeight="12.75" x14ac:dyDescent="0.2"/>
  <cols>
    <col min="1" max="1" width="52.28515625" style="6" customWidth="1"/>
    <col min="2" max="2" width="7.28515625" customWidth="1"/>
    <col min="3" max="3" width="8.42578125" customWidth="1"/>
    <col min="4" max="4" width="14" hidden="1" customWidth="1"/>
    <col min="5" max="5" width="15.5703125" hidden="1" customWidth="1"/>
    <col min="6" max="6" width="14.42578125" hidden="1" customWidth="1"/>
    <col min="7" max="8" width="13.140625" hidden="1" customWidth="1"/>
    <col min="9" max="9" width="11.7109375" hidden="1" customWidth="1"/>
    <col min="10" max="10" width="9.5703125" hidden="1" customWidth="1"/>
    <col min="11" max="11" width="9" hidden="1" customWidth="1"/>
    <col min="12" max="16" width="15" customWidth="1"/>
    <col min="17" max="17" width="15" hidden="1" customWidth="1"/>
    <col min="18" max="19" width="15" customWidth="1"/>
    <col min="20" max="20" width="14.28515625" customWidth="1"/>
  </cols>
  <sheetData>
    <row r="1" spans="1:20" ht="15.75" customHeight="1" x14ac:dyDescent="0.2">
      <c r="A1" s="97" t="s">
        <v>68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</row>
    <row r="2" spans="1:20" ht="8.25" customHeight="1" x14ac:dyDescent="0.2">
      <c r="A2" s="6" t="s">
        <v>43</v>
      </c>
      <c r="D2" s="1"/>
      <c r="E2" s="1"/>
      <c r="F2" s="1"/>
      <c r="G2" s="1"/>
      <c r="H2" s="1"/>
      <c r="I2" s="1"/>
      <c r="J2" s="2"/>
      <c r="K2" s="2"/>
      <c r="L2" s="1"/>
      <c r="M2" s="1"/>
      <c r="N2" s="1"/>
      <c r="O2" s="1"/>
      <c r="P2" s="1"/>
      <c r="Q2" s="1"/>
      <c r="R2" s="1"/>
      <c r="S2" s="1"/>
    </row>
    <row r="3" spans="1:20" ht="12" customHeight="1" x14ac:dyDescent="0.2">
      <c r="A3" s="99" t="s">
        <v>34</v>
      </c>
      <c r="B3" s="101" t="s">
        <v>0</v>
      </c>
      <c r="C3" s="99" t="s">
        <v>35</v>
      </c>
      <c r="D3" s="103" t="s">
        <v>30</v>
      </c>
      <c r="E3" s="105" t="s">
        <v>72</v>
      </c>
      <c r="F3" s="106"/>
      <c r="G3" s="106"/>
      <c r="H3" s="106"/>
      <c r="I3" s="106"/>
      <c r="J3" s="106"/>
      <c r="K3" s="107"/>
      <c r="L3" s="103" t="s">
        <v>70</v>
      </c>
      <c r="M3" s="110" t="s">
        <v>74</v>
      </c>
      <c r="N3" s="111"/>
      <c r="O3" s="111"/>
      <c r="P3" s="112"/>
      <c r="Q3" s="88"/>
      <c r="R3" s="103" t="s">
        <v>75</v>
      </c>
      <c r="S3" s="108" t="s">
        <v>73</v>
      </c>
      <c r="T3" s="109" t="s">
        <v>67</v>
      </c>
    </row>
    <row r="4" spans="1:20" ht="83.25" customHeight="1" x14ac:dyDescent="0.2">
      <c r="A4" s="100"/>
      <c r="B4" s="102"/>
      <c r="C4" s="100"/>
      <c r="D4" s="104"/>
      <c r="E4" s="18" t="s">
        <v>36</v>
      </c>
      <c r="F4" s="16" t="s">
        <v>71</v>
      </c>
      <c r="G4" s="16"/>
      <c r="H4" s="16"/>
      <c r="I4" s="13"/>
      <c r="J4" s="13"/>
      <c r="K4" s="13"/>
      <c r="L4" s="104"/>
      <c r="M4" s="89" t="s">
        <v>36</v>
      </c>
      <c r="N4" s="89" t="s">
        <v>76</v>
      </c>
      <c r="O4" s="89" t="s">
        <v>77</v>
      </c>
      <c r="P4" s="89"/>
      <c r="Q4" s="89"/>
      <c r="R4" s="104"/>
      <c r="S4" s="108"/>
      <c r="T4" s="109"/>
    </row>
    <row r="5" spans="1:20" ht="15" x14ac:dyDescent="0.25">
      <c r="A5" s="91" t="s">
        <v>54</v>
      </c>
      <c r="B5" s="94" t="s">
        <v>2</v>
      </c>
      <c r="C5" s="19" t="s">
        <v>1</v>
      </c>
      <c r="D5" s="20">
        <v>13661981</v>
      </c>
      <c r="E5" s="20"/>
      <c r="F5" s="21">
        <v>-96819</v>
      </c>
      <c r="G5" s="21"/>
      <c r="H5" s="21"/>
      <c r="I5" s="21"/>
      <c r="J5" s="22"/>
      <c r="K5" s="23"/>
      <c r="L5" s="20">
        <f>D5+E5+F5+J5+K5+I5+H5+G5</f>
        <v>13565162</v>
      </c>
      <c r="M5" s="20"/>
      <c r="N5" s="20"/>
      <c r="O5" s="20"/>
      <c r="P5" s="20"/>
      <c r="Q5" s="20"/>
      <c r="R5" s="20">
        <f>SUM(L5:Q5)</f>
        <v>13565162</v>
      </c>
      <c r="S5" s="24">
        <v>7906543</v>
      </c>
      <c r="T5" s="25">
        <f>R5-S5</f>
        <v>5658619</v>
      </c>
    </row>
    <row r="6" spans="1:20" ht="15" x14ac:dyDescent="0.25">
      <c r="A6" s="92"/>
      <c r="B6" s="95"/>
      <c r="C6" s="26" t="s">
        <v>3</v>
      </c>
      <c r="D6" s="24">
        <v>7285124</v>
      </c>
      <c r="E6" s="24"/>
      <c r="F6" s="27"/>
      <c r="G6" s="27"/>
      <c r="H6" s="27"/>
      <c r="I6" s="27"/>
      <c r="J6" s="28"/>
      <c r="K6" s="28"/>
      <c r="L6" s="20">
        <f>D6+E6+F6+J6+K6</f>
        <v>7285124</v>
      </c>
      <c r="M6" s="20"/>
      <c r="N6" s="20"/>
      <c r="O6" s="20"/>
      <c r="P6" s="20"/>
      <c r="Q6" s="20"/>
      <c r="R6" s="20">
        <f t="shared" ref="R6:R69" si="0">SUM(L6:Q6)</f>
        <v>7285124</v>
      </c>
      <c r="S6" s="24">
        <v>7285124</v>
      </c>
      <c r="T6" s="25">
        <f t="shared" ref="T6:T69" si="1">R6-S6</f>
        <v>0</v>
      </c>
    </row>
    <row r="7" spans="1:20" ht="15" x14ac:dyDescent="0.25">
      <c r="A7" s="92"/>
      <c r="B7" s="95"/>
      <c r="C7" s="26" t="s">
        <v>4</v>
      </c>
      <c r="D7" s="29">
        <v>79559589</v>
      </c>
      <c r="E7" s="29"/>
      <c r="F7" s="30">
        <v>96819</v>
      </c>
      <c r="G7" s="30"/>
      <c r="H7" s="30"/>
      <c r="I7" s="30"/>
      <c r="J7" s="31"/>
      <c r="K7" s="31"/>
      <c r="L7" s="20">
        <f>D7+E7+F7+J7+K7+I7+G7</f>
        <v>79656408</v>
      </c>
      <c r="M7" s="46"/>
      <c r="N7" s="46">
        <v>1704000</v>
      </c>
      <c r="O7" s="46">
        <v>-2109251</v>
      </c>
      <c r="P7" s="46"/>
      <c r="Q7" s="46"/>
      <c r="R7" s="46">
        <f t="shared" si="0"/>
        <v>79251157</v>
      </c>
      <c r="S7" s="29">
        <v>50310962</v>
      </c>
      <c r="T7" s="25">
        <f t="shared" si="1"/>
        <v>28940195</v>
      </c>
    </row>
    <row r="8" spans="1:20" ht="15.75" thickBot="1" x14ac:dyDescent="0.3">
      <c r="A8" s="93"/>
      <c r="B8" s="96"/>
      <c r="C8" s="32" t="s">
        <v>55</v>
      </c>
      <c r="D8" s="33">
        <v>100000</v>
      </c>
      <c r="E8" s="33"/>
      <c r="F8" s="34"/>
      <c r="G8" s="34"/>
      <c r="H8" s="34"/>
      <c r="I8" s="34"/>
      <c r="J8" s="35"/>
      <c r="K8" s="35"/>
      <c r="L8" s="33">
        <f t="shared" ref="L8:L14" si="2">D8+E8+F8+J8+K8</f>
        <v>100000</v>
      </c>
      <c r="M8" s="33"/>
      <c r="N8" s="33"/>
      <c r="O8" s="33"/>
      <c r="P8" s="33"/>
      <c r="Q8" s="33"/>
      <c r="R8" s="33">
        <f t="shared" si="0"/>
        <v>100000</v>
      </c>
      <c r="S8" s="33">
        <v>0</v>
      </c>
      <c r="T8" s="36">
        <f t="shared" si="1"/>
        <v>100000</v>
      </c>
    </row>
    <row r="9" spans="1:20" ht="15.75" thickTop="1" x14ac:dyDescent="0.25">
      <c r="A9" s="92" t="s">
        <v>54</v>
      </c>
      <c r="B9" s="95" t="s">
        <v>6</v>
      </c>
      <c r="C9" s="19" t="s">
        <v>12</v>
      </c>
      <c r="D9" s="20">
        <v>0</v>
      </c>
      <c r="E9" s="20"/>
      <c r="F9" s="21"/>
      <c r="G9" s="21"/>
      <c r="H9" s="21"/>
      <c r="I9" s="21"/>
      <c r="J9" s="37"/>
      <c r="K9" s="37"/>
      <c r="L9" s="20">
        <f t="shared" si="2"/>
        <v>0</v>
      </c>
      <c r="M9" s="20"/>
      <c r="N9" s="20"/>
      <c r="O9" s="20"/>
      <c r="P9" s="20"/>
      <c r="Q9" s="20"/>
      <c r="R9" s="20">
        <f t="shared" si="0"/>
        <v>0</v>
      </c>
      <c r="S9" s="20">
        <v>0</v>
      </c>
      <c r="T9" s="38">
        <f t="shared" si="1"/>
        <v>0</v>
      </c>
    </row>
    <row r="10" spans="1:20" ht="15" x14ac:dyDescent="0.25">
      <c r="A10" s="92"/>
      <c r="B10" s="95"/>
      <c r="C10" s="26" t="s">
        <v>45</v>
      </c>
      <c r="D10" s="24">
        <v>6000</v>
      </c>
      <c r="E10" s="24"/>
      <c r="F10" s="27"/>
      <c r="G10" s="27"/>
      <c r="H10" s="27"/>
      <c r="I10" s="27"/>
      <c r="J10" s="28"/>
      <c r="K10" s="39"/>
      <c r="L10" s="20">
        <f t="shared" si="2"/>
        <v>6000</v>
      </c>
      <c r="M10" s="20"/>
      <c r="N10" s="20"/>
      <c r="O10" s="20"/>
      <c r="P10" s="20"/>
      <c r="Q10" s="20"/>
      <c r="R10" s="20">
        <f t="shared" si="0"/>
        <v>6000</v>
      </c>
      <c r="S10" s="24">
        <v>4000</v>
      </c>
      <c r="T10" s="25">
        <f t="shared" si="1"/>
        <v>2000</v>
      </c>
    </row>
    <row r="11" spans="1:20" ht="15" x14ac:dyDescent="0.25">
      <c r="A11" s="92"/>
      <c r="B11" s="95"/>
      <c r="C11" s="26" t="s">
        <v>5</v>
      </c>
      <c r="D11" s="24">
        <v>1311000</v>
      </c>
      <c r="E11" s="24">
        <f>-51270-3000</f>
        <v>-54270</v>
      </c>
      <c r="F11" s="21"/>
      <c r="G11" s="21"/>
      <c r="H11" s="21"/>
      <c r="I11" s="21"/>
      <c r="J11" s="37"/>
      <c r="K11" s="23"/>
      <c r="L11" s="20">
        <f t="shared" si="2"/>
        <v>1256730</v>
      </c>
      <c r="M11" s="20"/>
      <c r="N11" s="20"/>
      <c r="O11" s="20"/>
      <c r="P11" s="20"/>
      <c r="Q11" s="20"/>
      <c r="R11" s="20">
        <f t="shared" si="0"/>
        <v>1256730</v>
      </c>
      <c r="S11" s="24">
        <f>806100-8700</f>
        <v>797400</v>
      </c>
      <c r="T11" s="25">
        <f t="shared" si="1"/>
        <v>459330</v>
      </c>
    </row>
    <row r="12" spans="1:20" ht="15" x14ac:dyDescent="0.25">
      <c r="A12" s="92"/>
      <c r="B12" s="95"/>
      <c r="C12" s="26" t="s">
        <v>7</v>
      </c>
      <c r="D12" s="24">
        <v>887</v>
      </c>
      <c r="E12" s="24">
        <f>1845+2000</f>
        <v>3845</v>
      </c>
      <c r="F12" s="27"/>
      <c r="G12" s="27"/>
      <c r="H12" s="27"/>
      <c r="I12" s="27"/>
      <c r="J12" s="28"/>
      <c r="K12" s="39"/>
      <c r="L12" s="20">
        <f t="shared" si="2"/>
        <v>4732</v>
      </c>
      <c r="M12" s="20"/>
      <c r="N12" s="20"/>
      <c r="O12" s="20"/>
      <c r="P12" s="20"/>
      <c r="Q12" s="20"/>
      <c r="R12" s="20">
        <f t="shared" si="0"/>
        <v>4732</v>
      </c>
      <c r="S12" s="24">
        <v>3097</v>
      </c>
      <c r="T12" s="25">
        <f t="shared" si="1"/>
        <v>1635</v>
      </c>
    </row>
    <row r="13" spans="1:20" ht="15" x14ac:dyDescent="0.25">
      <c r="A13" s="92"/>
      <c r="B13" s="95"/>
      <c r="C13" s="26" t="s">
        <v>8</v>
      </c>
      <c r="D13" s="24">
        <v>1500</v>
      </c>
      <c r="E13" s="24"/>
      <c r="F13" s="27"/>
      <c r="G13" s="27"/>
      <c r="H13" s="27"/>
      <c r="I13" s="27"/>
      <c r="J13" s="28"/>
      <c r="K13" s="39"/>
      <c r="L13" s="20">
        <f t="shared" si="2"/>
        <v>1500</v>
      </c>
      <c r="M13" s="20"/>
      <c r="N13" s="20"/>
      <c r="O13" s="20"/>
      <c r="P13" s="20"/>
      <c r="Q13" s="20"/>
      <c r="R13" s="20">
        <f t="shared" si="0"/>
        <v>1500</v>
      </c>
      <c r="S13" s="24">
        <v>266</v>
      </c>
      <c r="T13" s="25">
        <f t="shared" si="1"/>
        <v>1234</v>
      </c>
    </row>
    <row r="14" spans="1:20" ht="15" x14ac:dyDescent="0.25">
      <c r="A14" s="92"/>
      <c r="B14" s="95"/>
      <c r="C14" s="40" t="s">
        <v>9</v>
      </c>
      <c r="D14" s="29">
        <v>0</v>
      </c>
      <c r="E14" s="29">
        <f>51270+3000</f>
        <v>54270</v>
      </c>
      <c r="F14" s="30"/>
      <c r="G14" s="30"/>
      <c r="H14" s="30"/>
      <c r="I14" s="30"/>
      <c r="J14" s="41"/>
      <c r="K14" s="31"/>
      <c r="L14" s="20">
        <f t="shared" si="2"/>
        <v>54270</v>
      </c>
      <c r="M14" s="46"/>
      <c r="N14" s="46"/>
      <c r="O14" s="46"/>
      <c r="P14" s="46"/>
      <c r="Q14" s="46"/>
      <c r="R14" s="46">
        <f t="shared" si="0"/>
        <v>54270</v>
      </c>
      <c r="S14" s="29">
        <v>52551</v>
      </c>
      <c r="T14" s="42">
        <f t="shared" si="1"/>
        <v>1719</v>
      </c>
    </row>
    <row r="15" spans="1:20" ht="15.75" thickBot="1" x14ac:dyDescent="0.3">
      <c r="A15" s="93"/>
      <c r="B15" s="96"/>
      <c r="C15" s="43" t="s">
        <v>58</v>
      </c>
      <c r="D15" s="44">
        <f>SUM(D9:D14)</f>
        <v>1319387</v>
      </c>
      <c r="E15" s="44">
        <f t="shared" ref="E15:S15" si="3">SUM(E9:E14)</f>
        <v>3845</v>
      </c>
      <c r="F15" s="44">
        <f t="shared" si="3"/>
        <v>0</v>
      </c>
      <c r="G15" s="44">
        <f t="shared" si="3"/>
        <v>0</v>
      </c>
      <c r="H15" s="44">
        <f t="shared" si="3"/>
        <v>0</v>
      </c>
      <c r="I15" s="44">
        <f t="shared" si="3"/>
        <v>0</v>
      </c>
      <c r="J15" s="44">
        <f t="shared" si="3"/>
        <v>0</v>
      </c>
      <c r="K15" s="44">
        <f t="shared" si="3"/>
        <v>0</v>
      </c>
      <c r="L15" s="44">
        <f t="shared" si="3"/>
        <v>1323232</v>
      </c>
      <c r="M15" s="44">
        <f t="shared" si="3"/>
        <v>0</v>
      </c>
      <c r="N15" s="44">
        <f t="shared" si="3"/>
        <v>0</v>
      </c>
      <c r="O15" s="44">
        <f t="shared" si="3"/>
        <v>0</v>
      </c>
      <c r="P15" s="44">
        <f t="shared" si="3"/>
        <v>0</v>
      </c>
      <c r="Q15" s="44"/>
      <c r="R15" s="44">
        <f t="shared" si="0"/>
        <v>1323232</v>
      </c>
      <c r="S15" s="44">
        <f t="shared" si="3"/>
        <v>857314</v>
      </c>
      <c r="T15" s="44">
        <f t="shared" si="1"/>
        <v>465918</v>
      </c>
    </row>
    <row r="16" spans="1:20" ht="15.75" thickTop="1" x14ac:dyDescent="0.25">
      <c r="A16" s="92" t="s">
        <v>54</v>
      </c>
      <c r="B16" s="95" t="s">
        <v>10</v>
      </c>
      <c r="C16" s="19" t="s">
        <v>5</v>
      </c>
      <c r="D16" s="20">
        <v>1051100</v>
      </c>
      <c r="E16" s="20">
        <v>-289207</v>
      </c>
      <c r="F16" s="21"/>
      <c r="G16" s="21"/>
      <c r="H16" s="21"/>
      <c r="I16" s="21"/>
      <c r="J16" s="37"/>
      <c r="K16" s="23"/>
      <c r="L16" s="20">
        <f>D16+E16+F16+J16+K16</f>
        <v>761893</v>
      </c>
      <c r="M16" s="20"/>
      <c r="N16" s="20"/>
      <c r="O16" s="20"/>
      <c r="P16" s="20"/>
      <c r="Q16" s="20"/>
      <c r="R16" s="20">
        <f t="shared" si="0"/>
        <v>761893</v>
      </c>
      <c r="S16" s="20">
        <f>471871-72613</f>
        <v>399258</v>
      </c>
      <c r="T16" s="25">
        <f t="shared" si="1"/>
        <v>362635</v>
      </c>
    </row>
    <row r="17" spans="1:20" ht="15" x14ac:dyDescent="0.25">
      <c r="A17" s="92"/>
      <c r="B17" s="95"/>
      <c r="C17" s="26" t="s">
        <v>7</v>
      </c>
      <c r="D17" s="24">
        <v>283797</v>
      </c>
      <c r="E17" s="24">
        <f>-1845-2000</f>
        <v>-3845</v>
      </c>
      <c r="F17" s="27"/>
      <c r="G17" s="27"/>
      <c r="H17" s="27"/>
      <c r="I17" s="27"/>
      <c r="J17" s="28"/>
      <c r="K17" s="39"/>
      <c r="L17" s="20">
        <f>D17+E17+F17+J17+K17</f>
        <v>279952</v>
      </c>
      <c r="M17" s="20"/>
      <c r="N17" s="20"/>
      <c r="O17" s="20"/>
      <c r="P17" s="20"/>
      <c r="Q17" s="20"/>
      <c r="R17" s="20">
        <f t="shared" si="0"/>
        <v>279952</v>
      </c>
      <c r="S17" s="24">
        <f>127570-19607</f>
        <v>107963</v>
      </c>
      <c r="T17" s="25">
        <f t="shared" si="1"/>
        <v>171989</v>
      </c>
    </row>
    <row r="18" spans="1:20" ht="15" x14ac:dyDescent="0.25">
      <c r="A18" s="92"/>
      <c r="B18" s="95"/>
      <c r="C18" s="26" t="s">
        <v>11</v>
      </c>
      <c r="D18" s="24">
        <v>400000</v>
      </c>
      <c r="E18" s="24">
        <v>286000</v>
      </c>
      <c r="F18" s="27"/>
      <c r="G18" s="27"/>
      <c r="H18" s="27"/>
      <c r="I18" s="27"/>
      <c r="J18" s="28"/>
      <c r="K18" s="39"/>
      <c r="L18" s="20">
        <f>D18+E18+F18+J18+K18</f>
        <v>686000</v>
      </c>
      <c r="M18" s="20"/>
      <c r="N18" s="20"/>
      <c r="O18" s="20"/>
      <c r="P18" s="20"/>
      <c r="Q18" s="20"/>
      <c r="R18" s="20">
        <f t="shared" si="0"/>
        <v>686000</v>
      </c>
      <c r="S18" s="24">
        <v>686000</v>
      </c>
      <c r="T18" s="25">
        <f t="shared" si="1"/>
        <v>0</v>
      </c>
    </row>
    <row r="19" spans="1:20" ht="15" x14ac:dyDescent="0.25">
      <c r="A19" s="92"/>
      <c r="B19" s="95"/>
      <c r="C19" s="26" t="s">
        <v>9</v>
      </c>
      <c r="D19" s="24">
        <v>0</v>
      </c>
      <c r="E19" s="24">
        <v>3207</v>
      </c>
      <c r="F19" s="27"/>
      <c r="G19" s="27"/>
      <c r="H19" s="27"/>
      <c r="I19" s="27"/>
      <c r="J19" s="28"/>
      <c r="K19" s="45"/>
      <c r="L19" s="20">
        <f>D19+E19+F19+J19+K19</f>
        <v>3207</v>
      </c>
      <c r="M19" s="20"/>
      <c r="N19" s="20"/>
      <c r="O19" s="20"/>
      <c r="P19" s="20"/>
      <c r="Q19" s="20"/>
      <c r="R19" s="20">
        <f t="shared" si="0"/>
        <v>3207</v>
      </c>
      <c r="S19" s="24">
        <v>3207</v>
      </c>
      <c r="T19" s="42">
        <f t="shared" si="1"/>
        <v>0</v>
      </c>
    </row>
    <row r="20" spans="1:20" ht="15" x14ac:dyDescent="0.25">
      <c r="A20" s="92"/>
      <c r="B20" s="95"/>
      <c r="C20" s="40" t="s">
        <v>66</v>
      </c>
      <c r="D20" s="29">
        <v>0</v>
      </c>
      <c r="E20" s="29"/>
      <c r="F20" s="30"/>
      <c r="G20" s="30"/>
      <c r="H20" s="30"/>
      <c r="I20" s="30"/>
      <c r="J20" s="41"/>
      <c r="K20" s="41"/>
      <c r="L20" s="46">
        <f>D20+E20+F20+J20+K20</f>
        <v>0</v>
      </c>
      <c r="M20" s="46"/>
      <c r="N20" s="46"/>
      <c r="O20" s="46"/>
      <c r="P20" s="46"/>
      <c r="Q20" s="46"/>
      <c r="R20" s="46">
        <f t="shared" si="0"/>
        <v>0</v>
      </c>
      <c r="S20" s="29">
        <v>0</v>
      </c>
      <c r="T20" s="47">
        <f t="shared" si="1"/>
        <v>0</v>
      </c>
    </row>
    <row r="21" spans="1:20" ht="15.75" thickBot="1" x14ac:dyDescent="0.3">
      <c r="A21" s="93"/>
      <c r="B21" s="96"/>
      <c r="C21" s="43" t="s">
        <v>58</v>
      </c>
      <c r="D21" s="44">
        <f>SUM(D16:D20)</f>
        <v>1734897</v>
      </c>
      <c r="E21" s="44">
        <f t="shared" ref="E21:K21" si="4">SUM(E16:E19)</f>
        <v>-3845</v>
      </c>
      <c r="F21" s="44">
        <f>SUM(F16:F20)</f>
        <v>0</v>
      </c>
      <c r="G21" s="44">
        <f t="shared" si="4"/>
        <v>0</v>
      </c>
      <c r="H21" s="44">
        <f t="shared" si="4"/>
        <v>0</v>
      </c>
      <c r="I21" s="44">
        <f t="shared" si="4"/>
        <v>0</v>
      </c>
      <c r="J21" s="44">
        <f t="shared" si="4"/>
        <v>0</v>
      </c>
      <c r="K21" s="44">
        <f t="shared" si="4"/>
        <v>0</v>
      </c>
      <c r="L21" s="44">
        <f>SUM(L16:L19)</f>
        <v>1731052</v>
      </c>
      <c r="M21" s="44">
        <f t="shared" ref="M21:P21" si="5">SUM(M16:M19)</f>
        <v>0</v>
      </c>
      <c r="N21" s="44">
        <f t="shared" si="5"/>
        <v>0</v>
      </c>
      <c r="O21" s="44">
        <f t="shared" si="5"/>
        <v>0</v>
      </c>
      <c r="P21" s="44">
        <f t="shared" si="5"/>
        <v>0</v>
      </c>
      <c r="Q21" s="44"/>
      <c r="R21" s="44">
        <f t="shared" si="0"/>
        <v>1731052</v>
      </c>
      <c r="S21" s="44">
        <f>SUM(S16:S20)</f>
        <v>1196428</v>
      </c>
      <c r="T21" s="44">
        <f t="shared" si="1"/>
        <v>534624</v>
      </c>
    </row>
    <row r="22" spans="1:20" ht="15.75" thickTop="1" x14ac:dyDescent="0.25">
      <c r="A22" s="92" t="s">
        <v>54</v>
      </c>
      <c r="B22" s="95" t="s">
        <v>13</v>
      </c>
      <c r="C22" s="19" t="s">
        <v>12</v>
      </c>
      <c r="D22" s="20">
        <v>0</v>
      </c>
      <c r="E22" s="20"/>
      <c r="F22" s="21"/>
      <c r="G22" s="21"/>
      <c r="H22" s="21"/>
      <c r="I22" s="21"/>
      <c r="J22" s="37"/>
      <c r="K22" s="37"/>
      <c r="L22" s="20">
        <f>D22+E22+F22+J22+K22</f>
        <v>0</v>
      </c>
      <c r="M22" s="20"/>
      <c r="N22" s="20"/>
      <c r="O22" s="20"/>
      <c r="P22" s="20"/>
      <c r="Q22" s="20"/>
      <c r="R22" s="20">
        <f t="shared" si="0"/>
        <v>0</v>
      </c>
      <c r="S22" s="20">
        <v>0</v>
      </c>
      <c r="T22" s="25">
        <f t="shared" si="1"/>
        <v>0</v>
      </c>
    </row>
    <row r="23" spans="1:20" ht="15" x14ac:dyDescent="0.25">
      <c r="A23" s="92"/>
      <c r="B23" s="95"/>
      <c r="C23" s="26" t="s">
        <v>7</v>
      </c>
      <c r="D23" s="24">
        <v>0</v>
      </c>
      <c r="E23" s="24"/>
      <c r="F23" s="27"/>
      <c r="G23" s="27"/>
      <c r="H23" s="27"/>
      <c r="I23" s="27"/>
      <c r="J23" s="28"/>
      <c r="K23" s="28"/>
      <c r="L23" s="20">
        <f>D23+E23+F23+J23+K23</f>
        <v>0</v>
      </c>
      <c r="M23" s="20"/>
      <c r="N23" s="20"/>
      <c r="O23" s="20"/>
      <c r="P23" s="20"/>
      <c r="Q23" s="20"/>
      <c r="R23" s="20">
        <f t="shared" si="0"/>
        <v>0</v>
      </c>
      <c r="S23" s="24">
        <v>0</v>
      </c>
      <c r="T23" s="25">
        <f t="shared" si="1"/>
        <v>0</v>
      </c>
    </row>
    <row r="24" spans="1:20" ht="15" x14ac:dyDescent="0.25">
      <c r="A24" s="92"/>
      <c r="B24" s="95"/>
      <c r="C24" s="26" t="s">
        <v>11</v>
      </c>
      <c r="D24" s="24">
        <v>0</v>
      </c>
      <c r="E24" s="24"/>
      <c r="F24" s="27"/>
      <c r="G24" s="27"/>
      <c r="H24" s="27"/>
      <c r="I24" s="27"/>
      <c r="J24" s="28"/>
      <c r="K24" s="28"/>
      <c r="L24" s="20">
        <f>D24+E24+F24+J24+K24</f>
        <v>0</v>
      </c>
      <c r="M24" s="20"/>
      <c r="N24" s="20"/>
      <c r="O24" s="20"/>
      <c r="P24" s="20"/>
      <c r="Q24" s="20"/>
      <c r="R24" s="20">
        <f t="shared" si="0"/>
        <v>0</v>
      </c>
      <c r="S24" s="24">
        <v>0</v>
      </c>
      <c r="T24" s="25">
        <f t="shared" si="1"/>
        <v>0</v>
      </c>
    </row>
    <row r="25" spans="1:20" ht="15" x14ac:dyDescent="0.25">
      <c r="A25" s="92"/>
      <c r="B25" s="95"/>
      <c r="C25" s="40" t="s">
        <v>9</v>
      </c>
      <c r="D25" s="29">
        <v>0</v>
      </c>
      <c r="E25" s="29"/>
      <c r="F25" s="30"/>
      <c r="G25" s="30"/>
      <c r="H25" s="30"/>
      <c r="I25" s="30"/>
      <c r="J25" s="41"/>
      <c r="K25" s="41"/>
      <c r="L25" s="20">
        <f>D25+E25+F25+J25+K25</f>
        <v>0</v>
      </c>
      <c r="M25" s="46"/>
      <c r="N25" s="46"/>
      <c r="O25" s="46"/>
      <c r="P25" s="46"/>
      <c r="Q25" s="46"/>
      <c r="R25" s="46">
        <f t="shared" si="0"/>
        <v>0</v>
      </c>
      <c r="S25" s="29">
        <v>0</v>
      </c>
      <c r="T25" s="25">
        <f t="shared" si="1"/>
        <v>0</v>
      </c>
    </row>
    <row r="26" spans="1:20" ht="15.75" thickBot="1" x14ac:dyDescent="0.3">
      <c r="A26" s="93"/>
      <c r="B26" s="96"/>
      <c r="C26" s="43" t="s">
        <v>58</v>
      </c>
      <c r="D26" s="44">
        <v>0</v>
      </c>
      <c r="E26" s="44">
        <f t="shared" ref="E26:S26" si="6">SUM(E22:E25)</f>
        <v>0</v>
      </c>
      <c r="F26" s="44">
        <f t="shared" si="6"/>
        <v>0</v>
      </c>
      <c r="G26" s="44">
        <f t="shared" si="6"/>
        <v>0</v>
      </c>
      <c r="H26" s="44">
        <f t="shared" si="6"/>
        <v>0</v>
      </c>
      <c r="I26" s="44">
        <f t="shared" si="6"/>
        <v>0</v>
      </c>
      <c r="J26" s="44">
        <f t="shared" si="6"/>
        <v>0</v>
      </c>
      <c r="K26" s="44">
        <f t="shared" si="6"/>
        <v>0</v>
      </c>
      <c r="L26" s="44">
        <f t="shared" si="6"/>
        <v>0</v>
      </c>
      <c r="M26" s="44">
        <f t="shared" si="6"/>
        <v>0</v>
      </c>
      <c r="N26" s="44">
        <f t="shared" si="6"/>
        <v>0</v>
      </c>
      <c r="O26" s="44">
        <f t="shared" si="6"/>
        <v>0</v>
      </c>
      <c r="P26" s="44">
        <f t="shared" si="6"/>
        <v>0</v>
      </c>
      <c r="Q26" s="44"/>
      <c r="R26" s="44">
        <f t="shared" si="0"/>
        <v>0</v>
      </c>
      <c r="S26" s="44">
        <f t="shared" si="6"/>
        <v>0</v>
      </c>
      <c r="T26" s="44">
        <f t="shared" si="1"/>
        <v>0</v>
      </c>
    </row>
    <row r="27" spans="1:20" ht="30.75" customHeight="1" thickTop="1" thickBot="1" x14ac:dyDescent="0.25">
      <c r="A27" s="113" t="s">
        <v>59</v>
      </c>
      <c r="B27" s="114"/>
      <c r="C27" s="115"/>
      <c r="D27" s="48">
        <f>SUM(D5+D6+D7+D8+D15+D21+D26+D20)</f>
        <v>103660978</v>
      </c>
      <c r="E27" s="48">
        <f t="shared" ref="E27:P27" si="7">SUM(E5+E6+E7+E8+E15+E21+E26+E20)</f>
        <v>0</v>
      </c>
      <c r="F27" s="48">
        <f>SUM(F5+F6+F7+F8+F15+F21+F26)</f>
        <v>0</v>
      </c>
      <c r="G27" s="48">
        <f t="shared" ref="G27:H27" si="8">SUM(G5+G6+G7+G8+G15+G21+G26)</f>
        <v>0</v>
      </c>
      <c r="H27" s="48">
        <f t="shared" si="8"/>
        <v>0</v>
      </c>
      <c r="I27" s="48">
        <f>SUM(I5+I6+I7+I8+I15+I21+I26)</f>
        <v>0</v>
      </c>
      <c r="J27" s="48">
        <f t="shared" si="7"/>
        <v>0</v>
      </c>
      <c r="K27" s="48">
        <f t="shared" si="7"/>
        <v>0</v>
      </c>
      <c r="L27" s="48">
        <f t="shared" si="7"/>
        <v>103660978</v>
      </c>
      <c r="M27" s="48">
        <f t="shared" si="7"/>
        <v>0</v>
      </c>
      <c r="N27" s="48">
        <f t="shared" si="7"/>
        <v>1704000</v>
      </c>
      <c r="O27" s="48">
        <f t="shared" si="7"/>
        <v>-2109251</v>
      </c>
      <c r="P27" s="48">
        <f t="shared" si="7"/>
        <v>0</v>
      </c>
      <c r="Q27" s="48"/>
      <c r="R27" s="48">
        <f t="shared" si="0"/>
        <v>103255727</v>
      </c>
      <c r="S27" s="48">
        <f>SUM(S5+S6+S7+S8+S15+S21+S26+S20)</f>
        <v>67556371</v>
      </c>
      <c r="T27" s="48">
        <f t="shared" si="1"/>
        <v>35699356</v>
      </c>
    </row>
    <row r="28" spans="1:20" ht="15.75" thickTop="1" x14ac:dyDescent="0.25">
      <c r="A28" s="92" t="s">
        <v>31</v>
      </c>
      <c r="B28" s="95" t="s">
        <v>15</v>
      </c>
      <c r="C28" s="19" t="s">
        <v>14</v>
      </c>
      <c r="D28" s="20"/>
      <c r="E28" s="20"/>
      <c r="F28" s="21"/>
      <c r="G28" s="21"/>
      <c r="H28" s="21"/>
      <c r="I28" s="21"/>
      <c r="J28" s="23"/>
      <c r="K28" s="23"/>
      <c r="L28" s="20">
        <f>D28+E28+F28+J28+K28+G28</f>
        <v>0</v>
      </c>
      <c r="M28" s="20"/>
      <c r="N28" s="20"/>
      <c r="O28" s="20"/>
      <c r="P28" s="20"/>
      <c r="Q28" s="20"/>
      <c r="R28" s="20">
        <f t="shared" si="0"/>
        <v>0</v>
      </c>
      <c r="S28" s="20">
        <v>0</v>
      </c>
      <c r="T28" s="25">
        <f t="shared" si="1"/>
        <v>0</v>
      </c>
    </row>
    <row r="29" spans="1:20" ht="15" x14ac:dyDescent="0.25">
      <c r="A29" s="92"/>
      <c r="B29" s="95"/>
      <c r="C29" s="26" t="s">
        <v>19</v>
      </c>
      <c r="D29" s="24">
        <v>0</v>
      </c>
      <c r="E29" s="24"/>
      <c r="F29" s="27"/>
      <c r="G29" s="27"/>
      <c r="H29" s="27"/>
      <c r="I29" s="27"/>
      <c r="J29" s="28"/>
      <c r="K29" s="28"/>
      <c r="L29" s="20">
        <f>D29+E29+F29+J29+K29</f>
        <v>0</v>
      </c>
      <c r="M29" s="20"/>
      <c r="N29" s="20"/>
      <c r="O29" s="20"/>
      <c r="P29" s="20"/>
      <c r="Q29" s="20"/>
      <c r="R29" s="20">
        <f t="shared" si="0"/>
        <v>0</v>
      </c>
      <c r="S29" s="24">
        <v>0</v>
      </c>
      <c r="T29" s="25">
        <f t="shared" si="1"/>
        <v>0</v>
      </c>
    </row>
    <row r="30" spans="1:20" ht="15" x14ac:dyDescent="0.25">
      <c r="A30" s="92"/>
      <c r="B30" s="95"/>
      <c r="C30" s="49" t="s">
        <v>53</v>
      </c>
      <c r="D30" s="50">
        <f>SUM(D28:D29)</f>
        <v>0</v>
      </c>
      <c r="E30" s="50">
        <f t="shared" ref="E30:S30" si="9">SUM(E28:E29)</f>
        <v>0</v>
      </c>
      <c r="F30" s="50">
        <f t="shared" si="9"/>
        <v>0</v>
      </c>
      <c r="G30" s="50">
        <f t="shared" si="9"/>
        <v>0</v>
      </c>
      <c r="H30" s="50">
        <f t="shared" si="9"/>
        <v>0</v>
      </c>
      <c r="I30" s="50">
        <f t="shared" si="9"/>
        <v>0</v>
      </c>
      <c r="J30" s="50">
        <f t="shared" si="9"/>
        <v>0</v>
      </c>
      <c r="K30" s="50">
        <f t="shared" si="9"/>
        <v>0</v>
      </c>
      <c r="L30" s="50">
        <f t="shared" si="9"/>
        <v>0</v>
      </c>
      <c r="M30" s="50">
        <f t="shared" si="9"/>
        <v>0</v>
      </c>
      <c r="N30" s="50">
        <f t="shared" si="9"/>
        <v>0</v>
      </c>
      <c r="O30" s="50">
        <f t="shared" si="9"/>
        <v>0</v>
      </c>
      <c r="P30" s="50">
        <f t="shared" si="9"/>
        <v>0</v>
      </c>
      <c r="Q30" s="50"/>
      <c r="R30" s="50">
        <f t="shared" si="0"/>
        <v>0</v>
      </c>
      <c r="S30" s="50">
        <f t="shared" si="9"/>
        <v>0</v>
      </c>
      <c r="T30" s="50">
        <f t="shared" si="1"/>
        <v>0</v>
      </c>
    </row>
    <row r="31" spans="1:20" ht="15.75" thickBot="1" x14ac:dyDescent="0.3">
      <c r="A31" s="93"/>
      <c r="B31" s="96"/>
      <c r="C31" s="51" t="s">
        <v>16</v>
      </c>
      <c r="D31" s="52"/>
      <c r="E31" s="52"/>
      <c r="F31" s="52"/>
      <c r="G31" s="52"/>
      <c r="H31" s="52"/>
      <c r="I31" s="52"/>
      <c r="J31" s="53"/>
      <c r="K31" s="53"/>
      <c r="L31" s="54">
        <f>D31+E31+F31+J31+K31+G31</f>
        <v>0</v>
      </c>
      <c r="M31" s="54"/>
      <c r="N31" s="54"/>
      <c r="O31" s="54"/>
      <c r="P31" s="54"/>
      <c r="Q31" s="54"/>
      <c r="R31" s="54">
        <f t="shared" si="0"/>
        <v>0</v>
      </c>
      <c r="S31" s="52"/>
      <c r="T31" s="54">
        <f t="shared" si="1"/>
        <v>0</v>
      </c>
    </row>
    <row r="32" spans="1:20" ht="15.75" thickTop="1" x14ac:dyDescent="0.25">
      <c r="A32" s="92" t="s">
        <v>31</v>
      </c>
      <c r="B32" s="95" t="s">
        <v>6</v>
      </c>
      <c r="C32" s="19" t="s">
        <v>14</v>
      </c>
      <c r="D32" s="20">
        <v>60926024</v>
      </c>
      <c r="E32" s="20">
        <f>-169741-23224</f>
        <v>-192965</v>
      </c>
      <c r="F32" s="21"/>
      <c r="G32" s="21"/>
      <c r="H32" s="21"/>
      <c r="I32" s="21"/>
      <c r="J32" s="23"/>
      <c r="K32" s="37"/>
      <c r="L32" s="20">
        <f t="shared" ref="L32:L40" si="10">D32+E32+F32+J32+K32</f>
        <v>60733059</v>
      </c>
      <c r="M32" s="20">
        <v>-30469</v>
      </c>
      <c r="N32" s="20"/>
      <c r="O32" s="20"/>
      <c r="P32" s="20"/>
      <c r="Q32" s="20"/>
      <c r="R32" s="20">
        <f t="shared" si="0"/>
        <v>60702590</v>
      </c>
      <c r="S32" s="20">
        <v>37692374</v>
      </c>
      <c r="T32" s="38">
        <f t="shared" si="1"/>
        <v>23010216</v>
      </c>
    </row>
    <row r="33" spans="1:20" ht="15" x14ac:dyDescent="0.25">
      <c r="A33" s="92"/>
      <c r="B33" s="95"/>
      <c r="C33" s="19" t="s">
        <v>69</v>
      </c>
      <c r="D33" s="20">
        <v>1000000</v>
      </c>
      <c r="E33" s="20"/>
      <c r="F33" s="21"/>
      <c r="G33" s="21"/>
      <c r="H33" s="21"/>
      <c r="I33" s="21"/>
      <c r="J33" s="23"/>
      <c r="K33" s="37"/>
      <c r="L33" s="20">
        <f t="shared" si="10"/>
        <v>1000000</v>
      </c>
      <c r="M33" s="20"/>
      <c r="N33" s="20"/>
      <c r="O33" s="20"/>
      <c r="P33" s="20"/>
      <c r="Q33" s="20"/>
      <c r="R33" s="20">
        <f t="shared" si="0"/>
        <v>1000000</v>
      </c>
      <c r="S33" s="20">
        <v>374025</v>
      </c>
      <c r="T33" s="38">
        <f t="shared" si="1"/>
        <v>625975</v>
      </c>
    </row>
    <row r="34" spans="1:20" ht="15" x14ac:dyDescent="0.25">
      <c r="A34" s="92"/>
      <c r="B34" s="95"/>
      <c r="C34" s="26" t="s">
        <v>17</v>
      </c>
      <c r="D34" s="24">
        <v>2465650</v>
      </c>
      <c r="E34" s="24"/>
      <c r="F34" s="27"/>
      <c r="G34" s="27"/>
      <c r="H34" s="27"/>
      <c r="I34" s="27"/>
      <c r="J34" s="28"/>
      <c r="K34" s="28"/>
      <c r="L34" s="20">
        <f t="shared" si="10"/>
        <v>2465650</v>
      </c>
      <c r="M34" s="20"/>
      <c r="N34" s="20"/>
      <c r="O34" s="20"/>
      <c r="P34" s="20"/>
      <c r="Q34" s="20"/>
      <c r="R34" s="20">
        <f t="shared" si="0"/>
        <v>2465650</v>
      </c>
      <c r="S34" s="24">
        <v>1759950</v>
      </c>
      <c r="T34" s="25">
        <f t="shared" si="1"/>
        <v>705700</v>
      </c>
    </row>
    <row r="35" spans="1:20" ht="15" x14ac:dyDescent="0.25">
      <c r="A35" s="92"/>
      <c r="B35" s="95"/>
      <c r="C35" s="26" t="s">
        <v>37</v>
      </c>
      <c r="D35" s="24">
        <v>1705000</v>
      </c>
      <c r="E35" s="24"/>
      <c r="F35" s="27"/>
      <c r="G35" s="27"/>
      <c r="H35" s="27"/>
      <c r="I35" s="27"/>
      <c r="J35" s="28"/>
      <c r="K35" s="28"/>
      <c r="L35" s="20">
        <f t="shared" si="10"/>
        <v>1705000</v>
      </c>
      <c r="M35" s="20"/>
      <c r="N35" s="20"/>
      <c r="O35" s="20"/>
      <c r="P35" s="20"/>
      <c r="Q35" s="20"/>
      <c r="R35" s="20">
        <f t="shared" si="0"/>
        <v>1705000</v>
      </c>
      <c r="S35" s="24">
        <v>1588300</v>
      </c>
      <c r="T35" s="25">
        <f t="shared" si="1"/>
        <v>116700</v>
      </c>
    </row>
    <row r="36" spans="1:20" ht="15" x14ac:dyDescent="0.25">
      <c r="A36" s="92"/>
      <c r="B36" s="95"/>
      <c r="C36" s="26" t="s">
        <v>38</v>
      </c>
      <c r="D36" s="24">
        <v>395000</v>
      </c>
      <c r="E36" s="24"/>
      <c r="F36" s="27"/>
      <c r="G36" s="27"/>
      <c r="H36" s="27"/>
      <c r="I36" s="27"/>
      <c r="J36" s="28"/>
      <c r="K36" s="28"/>
      <c r="L36" s="20">
        <f t="shared" si="10"/>
        <v>395000</v>
      </c>
      <c r="M36" s="20"/>
      <c r="N36" s="20"/>
      <c r="O36" s="20"/>
      <c r="P36" s="20"/>
      <c r="Q36" s="20"/>
      <c r="R36" s="20">
        <f t="shared" si="0"/>
        <v>395000</v>
      </c>
      <c r="S36" s="24">
        <v>0</v>
      </c>
      <c r="T36" s="25">
        <f t="shared" si="1"/>
        <v>395000</v>
      </c>
    </row>
    <row r="37" spans="1:20" ht="15" x14ac:dyDescent="0.25">
      <c r="A37" s="92"/>
      <c r="B37" s="95"/>
      <c r="C37" s="26" t="s">
        <v>18</v>
      </c>
      <c r="D37" s="24">
        <v>0</v>
      </c>
      <c r="E37" s="24"/>
      <c r="F37" s="27"/>
      <c r="G37" s="27"/>
      <c r="H37" s="27"/>
      <c r="I37" s="27"/>
      <c r="J37" s="28"/>
      <c r="K37" s="28"/>
      <c r="L37" s="20">
        <f t="shared" si="10"/>
        <v>0</v>
      </c>
      <c r="M37" s="20"/>
      <c r="N37" s="20"/>
      <c r="O37" s="20"/>
      <c r="P37" s="20"/>
      <c r="Q37" s="20"/>
      <c r="R37" s="20">
        <f t="shared" si="0"/>
        <v>0</v>
      </c>
      <c r="S37" s="24">
        <v>0</v>
      </c>
      <c r="T37" s="25">
        <f t="shared" si="1"/>
        <v>0</v>
      </c>
    </row>
    <row r="38" spans="1:20" ht="15" x14ac:dyDescent="0.25">
      <c r="A38" s="92"/>
      <c r="B38" s="95"/>
      <c r="C38" s="26" t="s">
        <v>42</v>
      </c>
      <c r="D38" s="24">
        <v>196000</v>
      </c>
      <c r="E38" s="24"/>
      <c r="F38" s="27"/>
      <c r="G38" s="27"/>
      <c r="H38" s="27"/>
      <c r="I38" s="27"/>
      <c r="J38" s="28"/>
      <c r="K38" s="28"/>
      <c r="L38" s="20">
        <f t="shared" si="10"/>
        <v>196000</v>
      </c>
      <c r="M38" s="20"/>
      <c r="N38" s="20"/>
      <c r="O38" s="20"/>
      <c r="P38" s="20"/>
      <c r="Q38" s="20"/>
      <c r="R38" s="20">
        <f t="shared" si="0"/>
        <v>196000</v>
      </c>
      <c r="S38" s="24">
        <v>94000</v>
      </c>
      <c r="T38" s="25">
        <f t="shared" si="1"/>
        <v>102000</v>
      </c>
    </row>
    <row r="39" spans="1:20" ht="15" x14ac:dyDescent="0.25">
      <c r="A39" s="92"/>
      <c r="B39" s="95"/>
      <c r="C39" s="26" t="s">
        <v>19</v>
      </c>
      <c r="D39" s="24">
        <v>9600</v>
      </c>
      <c r="E39" s="24">
        <f>169741+23224</f>
        <v>192965</v>
      </c>
      <c r="F39" s="27"/>
      <c r="G39" s="27"/>
      <c r="H39" s="27"/>
      <c r="I39" s="27"/>
      <c r="J39" s="39"/>
      <c r="K39" s="28"/>
      <c r="L39" s="20">
        <f t="shared" si="10"/>
        <v>202565</v>
      </c>
      <c r="M39" s="20">
        <v>30469</v>
      </c>
      <c r="N39" s="20"/>
      <c r="O39" s="20"/>
      <c r="P39" s="20"/>
      <c r="Q39" s="20"/>
      <c r="R39" s="20">
        <f t="shared" si="0"/>
        <v>233034</v>
      </c>
      <c r="S39" s="24">
        <v>225034</v>
      </c>
      <c r="T39" s="25">
        <f t="shared" si="1"/>
        <v>8000</v>
      </c>
    </row>
    <row r="40" spans="1:20" ht="15" x14ac:dyDescent="0.25">
      <c r="A40" s="92"/>
      <c r="B40" s="95"/>
      <c r="C40" s="26" t="s">
        <v>39</v>
      </c>
      <c r="D40" s="24">
        <v>150000</v>
      </c>
      <c r="E40" s="24"/>
      <c r="F40" s="27"/>
      <c r="G40" s="27"/>
      <c r="H40" s="27"/>
      <c r="I40" s="27"/>
      <c r="J40" s="28"/>
      <c r="K40" s="28"/>
      <c r="L40" s="20">
        <f t="shared" si="10"/>
        <v>150000</v>
      </c>
      <c r="M40" s="20"/>
      <c r="N40" s="20"/>
      <c r="O40" s="20"/>
      <c r="P40" s="20"/>
      <c r="Q40" s="20"/>
      <c r="R40" s="20">
        <f t="shared" si="0"/>
        <v>150000</v>
      </c>
      <c r="S40" s="24">
        <v>0</v>
      </c>
      <c r="T40" s="25">
        <f t="shared" si="1"/>
        <v>150000</v>
      </c>
    </row>
    <row r="41" spans="1:20" ht="15" x14ac:dyDescent="0.25">
      <c r="A41" s="92"/>
      <c r="B41" s="95"/>
      <c r="C41" s="55" t="s">
        <v>53</v>
      </c>
      <c r="D41" s="56">
        <f>SUM(D32:D40)</f>
        <v>66847274</v>
      </c>
      <c r="E41" s="56">
        <f>SUM(E32:E40)</f>
        <v>0</v>
      </c>
      <c r="F41" s="56">
        <f t="shared" ref="F41:S41" si="11">SUM(F32:F40)</f>
        <v>0</v>
      </c>
      <c r="G41" s="56">
        <f t="shared" si="11"/>
        <v>0</v>
      </c>
      <c r="H41" s="56">
        <f t="shared" si="11"/>
        <v>0</v>
      </c>
      <c r="I41" s="56">
        <f t="shared" si="11"/>
        <v>0</v>
      </c>
      <c r="J41" s="56">
        <f t="shared" si="11"/>
        <v>0</v>
      </c>
      <c r="K41" s="56">
        <f t="shared" si="11"/>
        <v>0</v>
      </c>
      <c r="L41" s="56">
        <f t="shared" si="11"/>
        <v>66847274</v>
      </c>
      <c r="M41" s="56">
        <f t="shared" si="11"/>
        <v>0</v>
      </c>
      <c r="N41" s="56">
        <f t="shared" si="11"/>
        <v>0</v>
      </c>
      <c r="O41" s="56">
        <f t="shared" si="11"/>
        <v>0</v>
      </c>
      <c r="P41" s="56">
        <f t="shared" si="11"/>
        <v>0</v>
      </c>
      <c r="Q41" s="56"/>
      <c r="R41" s="56">
        <f t="shared" si="0"/>
        <v>66847274</v>
      </c>
      <c r="S41" s="56">
        <f t="shared" si="11"/>
        <v>41733683</v>
      </c>
      <c r="T41" s="56">
        <f t="shared" si="1"/>
        <v>25113591</v>
      </c>
    </row>
    <row r="42" spans="1:20" ht="15" x14ac:dyDescent="0.25">
      <c r="A42" s="92"/>
      <c r="B42" s="95"/>
      <c r="C42" s="57" t="s">
        <v>16</v>
      </c>
      <c r="D42" s="58">
        <v>10387651</v>
      </c>
      <c r="E42" s="58"/>
      <c r="F42" s="58"/>
      <c r="G42" s="58"/>
      <c r="H42" s="58"/>
      <c r="I42" s="58"/>
      <c r="J42" s="59"/>
      <c r="K42" s="60"/>
      <c r="L42" s="61">
        <f t="shared" ref="L42:L47" si="12">D42+E42+F42+J42+K42</f>
        <v>10387651</v>
      </c>
      <c r="M42" s="61"/>
      <c r="N42" s="61"/>
      <c r="O42" s="61"/>
      <c r="P42" s="61"/>
      <c r="Q42" s="61"/>
      <c r="R42" s="61">
        <f t="shared" si="0"/>
        <v>10387651</v>
      </c>
      <c r="S42" s="58">
        <v>6544698</v>
      </c>
      <c r="T42" s="58">
        <f t="shared" si="1"/>
        <v>3842953</v>
      </c>
    </row>
    <row r="43" spans="1:20" ht="15" x14ac:dyDescent="0.25">
      <c r="A43" s="92"/>
      <c r="B43" s="95"/>
      <c r="C43" s="26" t="s">
        <v>20</v>
      </c>
      <c r="D43" s="24">
        <v>729031</v>
      </c>
      <c r="E43" s="24"/>
      <c r="F43" s="27"/>
      <c r="G43" s="27"/>
      <c r="H43" s="27"/>
      <c r="I43" s="27"/>
      <c r="J43" s="28"/>
      <c r="K43" s="28"/>
      <c r="L43" s="20">
        <f t="shared" si="12"/>
        <v>729031</v>
      </c>
      <c r="M43" s="20"/>
      <c r="N43" s="20"/>
      <c r="O43" s="20"/>
      <c r="P43" s="20"/>
      <c r="Q43" s="20"/>
      <c r="R43" s="20">
        <f t="shared" si="0"/>
        <v>729031</v>
      </c>
      <c r="S43" s="24">
        <v>47304</v>
      </c>
      <c r="T43" s="25">
        <f t="shared" si="1"/>
        <v>681727</v>
      </c>
    </row>
    <row r="44" spans="1:20" s="11" customFormat="1" ht="15" x14ac:dyDescent="0.25">
      <c r="A44" s="92"/>
      <c r="B44" s="95"/>
      <c r="C44" s="62" t="s">
        <v>40</v>
      </c>
      <c r="D44" s="39">
        <v>1034000</v>
      </c>
      <c r="E44" s="39"/>
      <c r="F44" s="63"/>
      <c r="G44" s="63"/>
      <c r="H44" s="63"/>
      <c r="I44" s="63"/>
      <c r="J44" s="39"/>
      <c r="K44" s="39"/>
      <c r="L44" s="23">
        <f t="shared" si="12"/>
        <v>1034000</v>
      </c>
      <c r="M44" s="23"/>
      <c r="N44" s="23"/>
      <c r="O44" s="23"/>
      <c r="P44" s="23"/>
      <c r="Q44" s="23"/>
      <c r="R44" s="23">
        <f t="shared" si="0"/>
        <v>1034000</v>
      </c>
      <c r="S44" s="39">
        <v>130</v>
      </c>
      <c r="T44" s="64">
        <f t="shared" si="1"/>
        <v>1033870</v>
      </c>
    </row>
    <row r="45" spans="1:20" ht="15" x14ac:dyDescent="0.25">
      <c r="A45" s="92"/>
      <c r="B45" s="95"/>
      <c r="C45" s="26" t="s">
        <v>21</v>
      </c>
      <c r="D45" s="24">
        <v>128079</v>
      </c>
      <c r="E45" s="24"/>
      <c r="F45" s="27"/>
      <c r="G45" s="27"/>
      <c r="H45" s="27"/>
      <c r="I45" s="27"/>
      <c r="J45" s="28"/>
      <c r="K45" s="39"/>
      <c r="L45" s="20">
        <f t="shared" si="12"/>
        <v>128079</v>
      </c>
      <c r="M45" s="20"/>
      <c r="N45" s="20"/>
      <c r="O45" s="20"/>
      <c r="P45" s="20"/>
      <c r="Q45" s="20"/>
      <c r="R45" s="20">
        <f t="shared" si="0"/>
        <v>128079</v>
      </c>
      <c r="S45" s="24">
        <f>80439-8390</f>
        <v>72049</v>
      </c>
      <c r="T45" s="25">
        <f t="shared" si="1"/>
        <v>56030</v>
      </c>
    </row>
    <row r="46" spans="1:20" ht="15" x14ac:dyDescent="0.25">
      <c r="A46" s="92"/>
      <c r="B46" s="95"/>
      <c r="C46" s="26" t="s">
        <v>22</v>
      </c>
      <c r="D46" s="24">
        <v>126560</v>
      </c>
      <c r="E46" s="24"/>
      <c r="F46" s="27"/>
      <c r="G46" s="27"/>
      <c r="H46" s="27"/>
      <c r="I46" s="27"/>
      <c r="J46" s="28"/>
      <c r="K46" s="39"/>
      <c r="L46" s="20">
        <f t="shared" si="12"/>
        <v>126560</v>
      </c>
      <c r="M46" s="20"/>
      <c r="N46" s="20"/>
      <c r="O46" s="20"/>
      <c r="P46" s="20"/>
      <c r="Q46" s="20"/>
      <c r="R46" s="20">
        <f t="shared" si="0"/>
        <v>126560</v>
      </c>
      <c r="S46" s="24">
        <f>74711-3639</f>
        <v>71072</v>
      </c>
      <c r="T46" s="25">
        <f t="shared" si="1"/>
        <v>55488</v>
      </c>
    </row>
    <row r="47" spans="1:20" ht="15" x14ac:dyDescent="0.25">
      <c r="A47" s="92"/>
      <c r="B47" s="95"/>
      <c r="C47" s="26" t="s">
        <v>23</v>
      </c>
      <c r="D47" s="24">
        <v>3096851</v>
      </c>
      <c r="E47" s="24"/>
      <c r="F47" s="27"/>
      <c r="G47" s="27"/>
      <c r="H47" s="27"/>
      <c r="I47" s="27"/>
      <c r="J47" s="28"/>
      <c r="K47" s="39"/>
      <c r="L47" s="20">
        <f t="shared" si="12"/>
        <v>3096851</v>
      </c>
      <c r="M47" s="20"/>
      <c r="N47" s="20"/>
      <c r="O47" s="20"/>
      <c r="P47" s="20"/>
      <c r="Q47" s="20"/>
      <c r="R47" s="20">
        <f t="shared" si="0"/>
        <v>3096851</v>
      </c>
      <c r="S47" s="24">
        <f>2436229-117843</f>
        <v>2318386</v>
      </c>
      <c r="T47" s="25">
        <f t="shared" si="1"/>
        <v>778465</v>
      </c>
    </row>
    <row r="48" spans="1:20" ht="15" x14ac:dyDescent="0.25">
      <c r="A48" s="92"/>
      <c r="B48" s="95"/>
      <c r="C48" s="26" t="s">
        <v>24</v>
      </c>
      <c r="D48" s="24">
        <v>1470520</v>
      </c>
      <c r="E48" s="24">
        <f>-1331-436</f>
        <v>-1767</v>
      </c>
      <c r="F48" s="27"/>
      <c r="G48" s="27"/>
      <c r="H48" s="27"/>
      <c r="I48" s="27"/>
      <c r="J48" s="28"/>
      <c r="K48" s="39"/>
      <c r="L48" s="20">
        <f>D48+E48+F48+J48+K48+H48</f>
        <v>1468753</v>
      </c>
      <c r="M48" s="20"/>
      <c r="N48" s="20"/>
      <c r="O48" s="20"/>
      <c r="P48" s="20"/>
      <c r="Q48" s="20"/>
      <c r="R48" s="20">
        <f t="shared" si="0"/>
        <v>1468753</v>
      </c>
      <c r="S48" s="24">
        <v>13257</v>
      </c>
      <c r="T48" s="25">
        <f t="shared" si="1"/>
        <v>1455496</v>
      </c>
    </row>
    <row r="49" spans="1:20" ht="15" x14ac:dyDescent="0.25">
      <c r="A49" s="92"/>
      <c r="B49" s="95"/>
      <c r="C49" s="26" t="s">
        <v>46</v>
      </c>
      <c r="D49" s="24">
        <v>6000</v>
      </c>
      <c r="E49" s="24"/>
      <c r="F49" s="27"/>
      <c r="G49" s="27"/>
      <c r="H49" s="27"/>
      <c r="I49" s="27"/>
      <c r="J49" s="28"/>
      <c r="K49" s="39"/>
      <c r="L49" s="20">
        <f t="shared" ref="L49:L56" si="13">D49+E49+F49+J49+K49</f>
        <v>6000</v>
      </c>
      <c r="M49" s="20"/>
      <c r="N49" s="20"/>
      <c r="O49" s="20"/>
      <c r="P49" s="20"/>
      <c r="Q49" s="20"/>
      <c r="R49" s="20">
        <f t="shared" si="0"/>
        <v>6000</v>
      </c>
      <c r="S49" s="24">
        <v>4000</v>
      </c>
      <c r="T49" s="25">
        <f t="shared" si="1"/>
        <v>2000</v>
      </c>
    </row>
    <row r="50" spans="1:20" ht="15" x14ac:dyDescent="0.25">
      <c r="A50" s="116"/>
      <c r="B50" s="117"/>
      <c r="C50" s="65" t="s">
        <v>25</v>
      </c>
      <c r="D50" s="27">
        <v>0</v>
      </c>
      <c r="E50" s="27"/>
      <c r="F50" s="27"/>
      <c r="G50" s="27"/>
      <c r="H50" s="27"/>
      <c r="I50" s="27"/>
      <c r="J50" s="66"/>
      <c r="K50" s="63"/>
      <c r="L50" s="20">
        <f t="shared" si="13"/>
        <v>0</v>
      </c>
      <c r="M50" s="20"/>
      <c r="N50" s="20"/>
      <c r="O50" s="20"/>
      <c r="P50" s="20"/>
      <c r="Q50" s="20"/>
      <c r="R50" s="20">
        <f t="shared" si="0"/>
        <v>0</v>
      </c>
      <c r="S50" s="24">
        <v>0</v>
      </c>
      <c r="T50" s="25">
        <f t="shared" si="1"/>
        <v>0</v>
      </c>
    </row>
    <row r="51" spans="1:20" ht="15" x14ac:dyDescent="0.25">
      <c r="A51" s="92"/>
      <c r="B51" s="95"/>
      <c r="C51" s="26" t="s">
        <v>26</v>
      </c>
      <c r="D51" s="24">
        <v>1206011</v>
      </c>
      <c r="E51" s="24">
        <v>-3000</v>
      </c>
      <c r="F51" s="27"/>
      <c r="G51" s="27"/>
      <c r="H51" s="27"/>
      <c r="I51" s="27"/>
      <c r="J51" s="28"/>
      <c r="K51" s="39"/>
      <c r="L51" s="20">
        <f t="shared" si="13"/>
        <v>1203011</v>
      </c>
      <c r="M51" s="20"/>
      <c r="N51" s="20">
        <v>1341732</v>
      </c>
      <c r="O51" s="20"/>
      <c r="P51" s="20"/>
      <c r="Q51" s="20"/>
      <c r="R51" s="20">
        <f t="shared" si="0"/>
        <v>2544743</v>
      </c>
      <c r="S51" s="24">
        <v>328774</v>
      </c>
      <c r="T51" s="25">
        <f t="shared" si="1"/>
        <v>2215969</v>
      </c>
    </row>
    <row r="52" spans="1:20" ht="15" x14ac:dyDescent="0.25">
      <c r="A52" s="92"/>
      <c r="B52" s="95"/>
      <c r="C52" s="26" t="s">
        <v>41</v>
      </c>
      <c r="D52" s="24">
        <v>75000</v>
      </c>
      <c r="E52" s="24"/>
      <c r="F52" s="27"/>
      <c r="G52" s="27"/>
      <c r="H52" s="27"/>
      <c r="I52" s="27"/>
      <c r="J52" s="28"/>
      <c r="K52" s="39"/>
      <c r="L52" s="20">
        <f t="shared" si="13"/>
        <v>75000</v>
      </c>
      <c r="M52" s="20"/>
      <c r="N52" s="20"/>
      <c r="O52" s="20"/>
      <c r="P52" s="20"/>
      <c r="Q52" s="20"/>
      <c r="R52" s="20">
        <f t="shared" si="0"/>
        <v>75000</v>
      </c>
      <c r="S52" s="24">
        <v>0</v>
      </c>
      <c r="T52" s="25">
        <f t="shared" si="1"/>
        <v>75000</v>
      </c>
    </row>
    <row r="53" spans="1:20" ht="15" x14ac:dyDescent="0.25">
      <c r="A53" s="92"/>
      <c r="B53" s="95"/>
      <c r="C53" s="26" t="s">
        <v>64</v>
      </c>
      <c r="D53" s="24">
        <v>0</v>
      </c>
      <c r="E53" s="24"/>
      <c r="F53" s="27"/>
      <c r="G53" s="27"/>
      <c r="H53" s="27"/>
      <c r="I53" s="27"/>
      <c r="J53" s="28"/>
      <c r="K53" s="39"/>
      <c r="L53" s="20">
        <f t="shared" si="13"/>
        <v>0</v>
      </c>
      <c r="M53" s="20"/>
      <c r="N53" s="20"/>
      <c r="O53" s="20"/>
      <c r="P53" s="20"/>
      <c r="Q53" s="20"/>
      <c r="R53" s="20">
        <f t="shared" si="0"/>
        <v>0</v>
      </c>
      <c r="S53" s="24">
        <v>0</v>
      </c>
      <c r="T53" s="25">
        <f t="shared" si="1"/>
        <v>0</v>
      </c>
    </row>
    <row r="54" spans="1:20" ht="15" x14ac:dyDescent="0.25">
      <c r="A54" s="92"/>
      <c r="B54" s="95"/>
      <c r="C54" s="26" t="s">
        <v>27</v>
      </c>
      <c r="D54" s="24">
        <v>1322691</v>
      </c>
      <c r="E54" s="24"/>
      <c r="F54" s="27"/>
      <c r="G54" s="27"/>
      <c r="H54" s="27"/>
      <c r="I54" s="27"/>
      <c r="J54" s="28"/>
      <c r="K54" s="39"/>
      <c r="L54" s="20">
        <f t="shared" si="13"/>
        <v>1322691</v>
      </c>
      <c r="M54" s="20"/>
      <c r="N54" s="20">
        <v>362268</v>
      </c>
      <c r="O54" s="20"/>
      <c r="P54" s="20"/>
      <c r="Q54" s="20"/>
      <c r="R54" s="20">
        <f t="shared" si="0"/>
        <v>1684959</v>
      </c>
      <c r="S54" s="24">
        <f>238092-7296</f>
        <v>230796</v>
      </c>
      <c r="T54" s="25">
        <f t="shared" si="1"/>
        <v>1454163</v>
      </c>
    </row>
    <row r="55" spans="1:20" ht="15" x14ac:dyDescent="0.25">
      <c r="A55" s="92"/>
      <c r="B55" s="95"/>
      <c r="C55" s="26" t="s">
        <v>44</v>
      </c>
      <c r="D55" s="24">
        <v>0</v>
      </c>
      <c r="E55" s="24"/>
      <c r="F55" s="27"/>
      <c r="G55" s="27"/>
      <c r="H55" s="27"/>
      <c r="I55" s="27"/>
      <c r="J55" s="28"/>
      <c r="K55" s="39"/>
      <c r="L55" s="20">
        <f t="shared" si="13"/>
        <v>0</v>
      </c>
      <c r="M55" s="20"/>
      <c r="N55" s="20"/>
      <c r="O55" s="20"/>
      <c r="P55" s="20"/>
      <c r="Q55" s="20"/>
      <c r="R55" s="20">
        <f t="shared" si="0"/>
        <v>0</v>
      </c>
      <c r="S55" s="24">
        <v>0</v>
      </c>
      <c r="T55" s="25">
        <f t="shared" si="1"/>
        <v>0</v>
      </c>
    </row>
    <row r="56" spans="1:20" ht="15" x14ac:dyDescent="0.25">
      <c r="A56" s="92"/>
      <c r="B56" s="95"/>
      <c r="C56" s="67" t="s">
        <v>28</v>
      </c>
      <c r="D56" s="63">
        <v>35000</v>
      </c>
      <c r="E56" s="63">
        <f>1331+436+3000</f>
        <v>4767</v>
      </c>
      <c r="F56" s="63"/>
      <c r="G56" s="63"/>
      <c r="H56" s="63"/>
      <c r="I56" s="63"/>
      <c r="J56" s="63"/>
      <c r="K56" s="63"/>
      <c r="L56" s="20">
        <f t="shared" si="13"/>
        <v>39767</v>
      </c>
      <c r="M56" s="20"/>
      <c r="N56" s="20"/>
      <c r="O56" s="20"/>
      <c r="P56" s="20"/>
      <c r="Q56" s="20"/>
      <c r="R56" s="20">
        <f t="shared" si="0"/>
        <v>39767</v>
      </c>
      <c r="S56" s="24">
        <v>28426</v>
      </c>
      <c r="T56" s="25">
        <f t="shared" si="1"/>
        <v>11341</v>
      </c>
    </row>
    <row r="57" spans="1:20" ht="15" x14ac:dyDescent="0.25">
      <c r="A57" s="92"/>
      <c r="B57" s="95"/>
      <c r="C57" s="55" t="s">
        <v>52</v>
      </c>
      <c r="D57" s="56">
        <f>SUM(D43:D56)</f>
        <v>9229743</v>
      </c>
      <c r="E57" s="56">
        <f t="shared" ref="E57:S57" si="14">SUM(E43:E56)</f>
        <v>0</v>
      </c>
      <c r="F57" s="56">
        <f t="shared" si="14"/>
        <v>0</v>
      </c>
      <c r="G57" s="56">
        <f t="shared" ref="G57:I57" si="15">SUM(G43:G56)</f>
        <v>0</v>
      </c>
      <c r="H57" s="56">
        <f t="shared" si="15"/>
        <v>0</v>
      </c>
      <c r="I57" s="56">
        <f t="shared" si="15"/>
        <v>0</v>
      </c>
      <c r="J57" s="56">
        <f t="shared" si="14"/>
        <v>0</v>
      </c>
      <c r="K57" s="56">
        <f t="shared" si="14"/>
        <v>0</v>
      </c>
      <c r="L57" s="56">
        <f t="shared" si="14"/>
        <v>9229743</v>
      </c>
      <c r="M57" s="56">
        <f t="shared" si="14"/>
        <v>0</v>
      </c>
      <c r="N57" s="56">
        <f t="shared" si="14"/>
        <v>1704000</v>
      </c>
      <c r="O57" s="56">
        <f t="shared" si="14"/>
        <v>0</v>
      </c>
      <c r="P57" s="56">
        <f t="shared" si="14"/>
        <v>0</v>
      </c>
      <c r="Q57" s="56"/>
      <c r="R57" s="56">
        <f t="shared" si="0"/>
        <v>10933743</v>
      </c>
      <c r="S57" s="56">
        <f t="shared" si="14"/>
        <v>3114194</v>
      </c>
      <c r="T57" s="56">
        <f t="shared" si="1"/>
        <v>7819549</v>
      </c>
    </row>
    <row r="58" spans="1:20" ht="15" x14ac:dyDescent="0.25">
      <c r="A58" s="92"/>
      <c r="B58" s="95"/>
      <c r="C58" s="65" t="s">
        <v>47</v>
      </c>
      <c r="D58" s="27">
        <v>86808</v>
      </c>
      <c r="E58" s="27"/>
      <c r="F58" s="27"/>
      <c r="G58" s="27"/>
      <c r="H58" s="27"/>
      <c r="I58" s="27"/>
      <c r="J58" s="27"/>
      <c r="K58" s="27"/>
      <c r="L58" s="20">
        <f>D58+E58+F58+J58+K58</f>
        <v>86808</v>
      </c>
      <c r="M58" s="46"/>
      <c r="N58" s="46"/>
      <c r="O58" s="46"/>
      <c r="P58" s="46"/>
      <c r="Q58" s="46"/>
      <c r="R58" s="46">
        <f t="shared" si="0"/>
        <v>86808</v>
      </c>
      <c r="S58" s="29">
        <v>0</v>
      </c>
      <c r="T58" s="25">
        <f t="shared" si="1"/>
        <v>86808</v>
      </c>
    </row>
    <row r="59" spans="1:20" ht="15" x14ac:dyDescent="0.25">
      <c r="A59" s="92"/>
      <c r="B59" s="95"/>
      <c r="C59" s="67" t="s">
        <v>48</v>
      </c>
      <c r="D59" s="63">
        <v>23438</v>
      </c>
      <c r="E59" s="63"/>
      <c r="F59" s="63"/>
      <c r="G59" s="63"/>
      <c r="H59" s="63"/>
      <c r="I59" s="63"/>
      <c r="J59" s="63"/>
      <c r="K59" s="63"/>
      <c r="L59" s="20">
        <f>D59+E59+F59+J59+K59</f>
        <v>23438</v>
      </c>
      <c r="M59" s="46"/>
      <c r="N59" s="46"/>
      <c r="O59" s="46"/>
      <c r="P59" s="46"/>
      <c r="Q59" s="46"/>
      <c r="R59" s="46">
        <f t="shared" si="0"/>
        <v>23438</v>
      </c>
      <c r="S59" s="29">
        <v>0</v>
      </c>
      <c r="T59" s="25">
        <f t="shared" si="1"/>
        <v>23438</v>
      </c>
    </row>
    <row r="60" spans="1:20" ht="15.75" thickBot="1" x14ac:dyDescent="0.3">
      <c r="A60" s="93"/>
      <c r="B60" s="96"/>
      <c r="C60" s="43" t="s">
        <v>56</v>
      </c>
      <c r="D60" s="44">
        <f>SUM(D58:D59)</f>
        <v>110246</v>
      </c>
      <c r="E60" s="44">
        <f t="shared" ref="E60:S60" si="16">SUM(E58:E59)</f>
        <v>0</v>
      </c>
      <c r="F60" s="44">
        <f t="shared" si="16"/>
        <v>0</v>
      </c>
      <c r="G60" s="44">
        <f t="shared" ref="G60:I60" si="17">SUM(G58:G59)</f>
        <v>0</v>
      </c>
      <c r="H60" s="44">
        <f t="shared" si="17"/>
        <v>0</v>
      </c>
      <c r="I60" s="44">
        <f t="shared" si="17"/>
        <v>0</v>
      </c>
      <c r="J60" s="44">
        <f t="shared" si="16"/>
        <v>0</v>
      </c>
      <c r="K60" s="44">
        <f t="shared" si="16"/>
        <v>0</v>
      </c>
      <c r="L60" s="44">
        <f t="shared" si="16"/>
        <v>110246</v>
      </c>
      <c r="M60" s="44">
        <f t="shared" si="16"/>
        <v>0</v>
      </c>
      <c r="N60" s="44">
        <f t="shared" si="16"/>
        <v>0</v>
      </c>
      <c r="O60" s="44">
        <f t="shared" si="16"/>
        <v>0</v>
      </c>
      <c r="P60" s="44">
        <f t="shared" si="16"/>
        <v>0</v>
      </c>
      <c r="Q60" s="44"/>
      <c r="R60" s="44">
        <f t="shared" si="0"/>
        <v>110246</v>
      </c>
      <c r="S60" s="44">
        <f t="shared" si="16"/>
        <v>0</v>
      </c>
      <c r="T60" s="44">
        <f t="shared" si="1"/>
        <v>110246</v>
      </c>
    </row>
    <row r="61" spans="1:20" ht="15.75" thickTop="1" x14ac:dyDescent="0.25">
      <c r="A61" s="92" t="s">
        <v>31</v>
      </c>
      <c r="B61" s="95" t="s">
        <v>10</v>
      </c>
      <c r="C61" s="19" t="s">
        <v>14</v>
      </c>
      <c r="D61" s="20">
        <v>5192085</v>
      </c>
      <c r="E61" s="20"/>
      <c r="F61" s="21"/>
      <c r="G61" s="21"/>
      <c r="H61" s="21"/>
      <c r="I61" s="21"/>
      <c r="J61" s="37"/>
      <c r="K61" s="37"/>
      <c r="L61" s="20">
        <f>D61+E61+F61+J61+K61+G61</f>
        <v>5192085</v>
      </c>
      <c r="M61" s="20"/>
      <c r="N61" s="20"/>
      <c r="O61" s="20"/>
      <c r="P61" s="20"/>
      <c r="Q61" s="20"/>
      <c r="R61" s="20">
        <f t="shared" si="0"/>
        <v>5192085</v>
      </c>
      <c r="S61" s="20">
        <v>3485710</v>
      </c>
      <c r="T61" s="25">
        <f t="shared" si="1"/>
        <v>1706375</v>
      </c>
    </row>
    <row r="62" spans="1:20" ht="15" x14ac:dyDescent="0.25">
      <c r="A62" s="92"/>
      <c r="B62" s="95"/>
      <c r="C62" s="26" t="s">
        <v>37</v>
      </c>
      <c r="D62" s="24">
        <v>200000</v>
      </c>
      <c r="E62" s="24"/>
      <c r="F62" s="27"/>
      <c r="G62" s="27"/>
      <c r="H62" s="27"/>
      <c r="I62" s="27"/>
      <c r="J62" s="28"/>
      <c r="K62" s="28"/>
      <c r="L62" s="20">
        <f>D62+E62+F62+J62+K62</f>
        <v>200000</v>
      </c>
      <c r="M62" s="20"/>
      <c r="N62" s="20"/>
      <c r="O62" s="20"/>
      <c r="P62" s="20"/>
      <c r="Q62" s="20"/>
      <c r="R62" s="20">
        <f t="shared" si="0"/>
        <v>200000</v>
      </c>
      <c r="S62" s="24">
        <v>200000</v>
      </c>
      <c r="T62" s="25">
        <f t="shared" si="1"/>
        <v>0</v>
      </c>
    </row>
    <row r="63" spans="1:20" ht="15" x14ac:dyDescent="0.25">
      <c r="A63" s="92"/>
      <c r="B63" s="95"/>
      <c r="C63" s="26" t="s">
        <v>38</v>
      </c>
      <c r="D63" s="24">
        <v>50000</v>
      </c>
      <c r="E63" s="24"/>
      <c r="F63" s="27"/>
      <c r="G63" s="27"/>
      <c r="H63" s="27"/>
      <c r="I63" s="27"/>
      <c r="J63" s="28"/>
      <c r="K63" s="28"/>
      <c r="L63" s="20">
        <f>D63+E63+F63+J63+K63</f>
        <v>50000</v>
      </c>
      <c r="M63" s="20"/>
      <c r="N63" s="20"/>
      <c r="O63" s="20"/>
      <c r="P63" s="20"/>
      <c r="Q63" s="20"/>
      <c r="R63" s="20">
        <f t="shared" si="0"/>
        <v>50000</v>
      </c>
      <c r="S63" s="24">
        <v>0</v>
      </c>
      <c r="T63" s="25">
        <f t="shared" si="1"/>
        <v>50000</v>
      </c>
    </row>
    <row r="64" spans="1:20" ht="15" x14ac:dyDescent="0.25">
      <c r="A64" s="92"/>
      <c r="B64" s="95"/>
      <c r="C64" s="26" t="s">
        <v>42</v>
      </c>
      <c r="D64" s="24">
        <v>24000</v>
      </c>
      <c r="E64" s="24"/>
      <c r="F64" s="27"/>
      <c r="G64" s="27"/>
      <c r="H64" s="27"/>
      <c r="I64" s="27"/>
      <c r="J64" s="28"/>
      <c r="K64" s="28"/>
      <c r="L64" s="20">
        <f>D64+E64+F64+J64+K64</f>
        <v>24000</v>
      </c>
      <c r="M64" s="20"/>
      <c r="N64" s="20"/>
      <c r="O64" s="20"/>
      <c r="P64" s="20"/>
      <c r="Q64" s="20"/>
      <c r="R64" s="20">
        <f t="shared" si="0"/>
        <v>24000</v>
      </c>
      <c r="S64" s="24">
        <v>12000</v>
      </c>
      <c r="T64" s="25">
        <f t="shared" si="1"/>
        <v>12000</v>
      </c>
    </row>
    <row r="65" spans="1:20" ht="15" x14ac:dyDescent="0.25">
      <c r="A65" s="92"/>
      <c r="B65" s="95"/>
      <c r="C65" s="26" t="s">
        <v>19</v>
      </c>
      <c r="D65" s="24">
        <v>0</v>
      </c>
      <c r="E65" s="24"/>
      <c r="F65" s="27"/>
      <c r="G65" s="27"/>
      <c r="H65" s="27"/>
      <c r="I65" s="27"/>
      <c r="J65" s="39"/>
      <c r="K65" s="28"/>
      <c r="L65" s="20">
        <f>D65+E65+F65+J65+K65</f>
        <v>0</v>
      </c>
      <c r="M65" s="20"/>
      <c r="N65" s="20"/>
      <c r="O65" s="20"/>
      <c r="P65" s="20"/>
      <c r="Q65" s="20"/>
      <c r="R65" s="20">
        <f t="shared" si="0"/>
        <v>0</v>
      </c>
      <c r="S65" s="24">
        <v>0</v>
      </c>
      <c r="T65" s="25">
        <f t="shared" si="1"/>
        <v>0</v>
      </c>
    </row>
    <row r="66" spans="1:20" ht="15" x14ac:dyDescent="0.25">
      <c r="A66" s="92"/>
      <c r="B66" s="95"/>
      <c r="C66" s="55" t="s">
        <v>53</v>
      </c>
      <c r="D66" s="56">
        <f>SUM(D61:D65)</f>
        <v>5466085</v>
      </c>
      <c r="E66" s="56">
        <f t="shared" ref="E66:S66" si="18">SUM(E61:E65)</f>
        <v>0</v>
      </c>
      <c r="F66" s="56">
        <f t="shared" si="18"/>
        <v>0</v>
      </c>
      <c r="G66" s="56">
        <f t="shared" si="18"/>
        <v>0</v>
      </c>
      <c r="H66" s="56">
        <f t="shared" si="18"/>
        <v>0</v>
      </c>
      <c r="I66" s="56">
        <f t="shared" si="18"/>
        <v>0</v>
      </c>
      <c r="J66" s="56">
        <f t="shared" si="18"/>
        <v>0</v>
      </c>
      <c r="K66" s="56">
        <f t="shared" si="18"/>
        <v>0</v>
      </c>
      <c r="L66" s="56">
        <f t="shared" si="18"/>
        <v>5466085</v>
      </c>
      <c r="M66" s="56">
        <f t="shared" si="18"/>
        <v>0</v>
      </c>
      <c r="N66" s="56">
        <f t="shared" si="18"/>
        <v>0</v>
      </c>
      <c r="O66" s="56">
        <f t="shared" si="18"/>
        <v>0</v>
      </c>
      <c r="P66" s="56">
        <f t="shared" si="18"/>
        <v>0</v>
      </c>
      <c r="Q66" s="56"/>
      <c r="R66" s="56">
        <f t="shared" si="0"/>
        <v>5466085</v>
      </c>
      <c r="S66" s="56">
        <f t="shared" si="18"/>
        <v>3697710</v>
      </c>
      <c r="T66" s="56">
        <f t="shared" si="1"/>
        <v>1768375</v>
      </c>
    </row>
    <row r="67" spans="1:20" ht="15" x14ac:dyDescent="0.25">
      <c r="A67" s="92"/>
      <c r="B67" s="95"/>
      <c r="C67" s="57" t="s">
        <v>16</v>
      </c>
      <c r="D67" s="58">
        <v>846243</v>
      </c>
      <c r="E67" s="58"/>
      <c r="F67" s="58"/>
      <c r="G67" s="58"/>
      <c r="H67" s="58"/>
      <c r="I67" s="58"/>
      <c r="J67" s="59"/>
      <c r="K67" s="60"/>
      <c r="L67" s="61">
        <f>D67+E67+F67+J67+K67+G67</f>
        <v>846243</v>
      </c>
      <c r="M67" s="61"/>
      <c r="N67" s="61"/>
      <c r="O67" s="61"/>
      <c r="P67" s="61"/>
      <c r="Q67" s="61"/>
      <c r="R67" s="61">
        <f t="shared" si="0"/>
        <v>846243</v>
      </c>
      <c r="S67" s="58">
        <v>565338</v>
      </c>
      <c r="T67" s="58">
        <f t="shared" si="1"/>
        <v>280905</v>
      </c>
    </row>
    <row r="68" spans="1:20" ht="15" x14ac:dyDescent="0.25">
      <c r="A68" s="92"/>
      <c r="B68" s="95"/>
      <c r="C68" s="26" t="s">
        <v>20</v>
      </c>
      <c r="D68" s="24">
        <v>0</v>
      </c>
      <c r="E68" s="24"/>
      <c r="F68" s="27"/>
      <c r="G68" s="27"/>
      <c r="H68" s="27"/>
      <c r="I68" s="27"/>
      <c r="J68" s="28"/>
      <c r="K68" s="28"/>
      <c r="L68" s="20">
        <f t="shared" ref="L68:L79" si="19">D68+E68+F68+J68+K68</f>
        <v>0</v>
      </c>
      <c r="M68" s="20"/>
      <c r="N68" s="20"/>
      <c r="O68" s="20"/>
      <c r="P68" s="20"/>
      <c r="Q68" s="20"/>
      <c r="R68" s="20">
        <f t="shared" si="0"/>
        <v>0</v>
      </c>
      <c r="S68" s="24">
        <v>0</v>
      </c>
      <c r="T68" s="25">
        <f t="shared" si="1"/>
        <v>0</v>
      </c>
    </row>
    <row r="69" spans="1:20" s="11" customFormat="1" ht="15" x14ac:dyDescent="0.25">
      <c r="A69" s="92"/>
      <c r="B69" s="95"/>
      <c r="C69" s="62" t="s">
        <v>40</v>
      </c>
      <c r="D69" s="39">
        <v>66000</v>
      </c>
      <c r="E69" s="39"/>
      <c r="F69" s="63"/>
      <c r="G69" s="63"/>
      <c r="H69" s="63"/>
      <c r="I69" s="63"/>
      <c r="J69" s="39"/>
      <c r="K69" s="39"/>
      <c r="L69" s="23">
        <f t="shared" si="19"/>
        <v>66000</v>
      </c>
      <c r="M69" s="23"/>
      <c r="N69" s="23"/>
      <c r="O69" s="23"/>
      <c r="P69" s="23"/>
      <c r="Q69" s="23"/>
      <c r="R69" s="23">
        <f t="shared" si="0"/>
        <v>66000</v>
      </c>
      <c r="S69" s="39">
        <v>20483</v>
      </c>
      <c r="T69" s="68">
        <f t="shared" si="1"/>
        <v>45517</v>
      </c>
    </row>
    <row r="70" spans="1:20" s="11" customFormat="1" ht="15" x14ac:dyDescent="0.25">
      <c r="A70" s="92"/>
      <c r="B70" s="95"/>
      <c r="C70" s="62" t="s">
        <v>21</v>
      </c>
      <c r="D70" s="39">
        <v>162041</v>
      </c>
      <c r="E70" s="39"/>
      <c r="F70" s="63"/>
      <c r="G70" s="63"/>
      <c r="H70" s="63"/>
      <c r="I70" s="63"/>
      <c r="J70" s="39"/>
      <c r="K70" s="39"/>
      <c r="L70" s="23">
        <f t="shared" si="19"/>
        <v>162041</v>
      </c>
      <c r="M70" s="23"/>
      <c r="N70" s="23"/>
      <c r="O70" s="23"/>
      <c r="P70" s="23"/>
      <c r="Q70" s="23"/>
      <c r="R70" s="23">
        <f t="shared" ref="R70:R107" si="20">SUM(L70:Q70)</f>
        <v>162041</v>
      </c>
      <c r="S70" s="39">
        <v>121031</v>
      </c>
      <c r="T70" s="64">
        <f t="shared" ref="T70:T107" si="21">R70-S70</f>
        <v>41010</v>
      </c>
    </row>
    <row r="71" spans="1:20" s="11" customFormat="1" ht="15" x14ac:dyDescent="0.25">
      <c r="A71" s="92"/>
      <c r="B71" s="95"/>
      <c r="C71" s="62" t="s">
        <v>22</v>
      </c>
      <c r="D71" s="39">
        <v>5910</v>
      </c>
      <c r="E71" s="39"/>
      <c r="F71" s="63"/>
      <c r="G71" s="63"/>
      <c r="H71" s="63"/>
      <c r="I71" s="63"/>
      <c r="J71" s="39"/>
      <c r="K71" s="39"/>
      <c r="L71" s="23">
        <f t="shared" si="19"/>
        <v>5910</v>
      </c>
      <c r="M71" s="23"/>
      <c r="N71" s="23"/>
      <c r="O71" s="23"/>
      <c r="P71" s="23"/>
      <c r="Q71" s="23"/>
      <c r="R71" s="23">
        <f t="shared" si="20"/>
        <v>5910</v>
      </c>
      <c r="S71" s="39">
        <v>3663</v>
      </c>
      <c r="T71" s="64">
        <f t="shared" si="21"/>
        <v>2247</v>
      </c>
    </row>
    <row r="72" spans="1:20" s="11" customFormat="1" ht="15" x14ac:dyDescent="0.25">
      <c r="A72" s="92"/>
      <c r="B72" s="95"/>
      <c r="C72" s="62" t="s">
        <v>23</v>
      </c>
      <c r="D72" s="39">
        <v>196190</v>
      </c>
      <c r="E72" s="39"/>
      <c r="F72" s="63"/>
      <c r="G72" s="63"/>
      <c r="H72" s="63"/>
      <c r="I72" s="63"/>
      <c r="J72" s="39"/>
      <c r="K72" s="39"/>
      <c r="L72" s="23">
        <f t="shared" si="19"/>
        <v>196190</v>
      </c>
      <c r="M72" s="23"/>
      <c r="N72" s="23"/>
      <c r="O72" s="23"/>
      <c r="P72" s="23"/>
      <c r="Q72" s="23"/>
      <c r="R72" s="23">
        <f t="shared" si="20"/>
        <v>196190</v>
      </c>
      <c r="S72" s="39">
        <f>154895-7522</f>
        <v>147373</v>
      </c>
      <c r="T72" s="64">
        <f t="shared" si="21"/>
        <v>48817</v>
      </c>
    </row>
    <row r="73" spans="1:20" s="11" customFormat="1" ht="15" x14ac:dyDescent="0.25">
      <c r="A73" s="92"/>
      <c r="B73" s="95"/>
      <c r="C73" s="62" t="s">
        <v>29</v>
      </c>
      <c r="D73" s="39">
        <v>7282720</v>
      </c>
      <c r="E73" s="39"/>
      <c r="F73" s="63"/>
      <c r="G73" s="63"/>
      <c r="H73" s="63"/>
      <c r="I73" s="63"/>
      <c r="J73" s="39"/>
      <c r="K73" s="39"/>
      <c r="L73" s="23">
        <f t="shared" si="19"/>
        <v>7282720</v>
      </c>
      <c r="M73" s="23"/>
      <c r="N73" s="23"/>
      <c r="O73" s="23">
        <v>-1660828</v>
      </c>
      <c r="P73" s="23"/>
      <c r="Q73" s="23"/>
      <c r="R73" s="23">
        <f t="shared" si="20"/>
        <v>5621892</v>
      </c>
      <c r="S73" s="39">
        <v>4394565</v>
      </c>
      <c r="T73" s="64">
        <f t="shared" si="21"/>
        <v>1227327</v>
      </c>
    </row>
    <row r="74" spans="1:20" s="11" customFormat="1" ht="15" x14ac:dyDescent="0.25">
      <c r="A74" s="92"/>
      <c r="B74" s="95"/>
      <c r="C74" s="62" t="s">
        <v>24</v>
      </c>
      <c r="D74" s="39">
        <v>87480</v>
      </c>
      <c r="E74" s="39"/>
      <c r="F74" s="63"/>
      <c r="G74" s="63"/>
      <c r="H74" s="63"/>
      <c r="I74" s="63"/>
      <c r="J74" s="39"/>
      <c r="K74" s="39"/>
      <c r="L74" s="23">
        <f t="shared" si="19"/>
        <v>87480</v>
      </c>
      <c r="M74" s="23"/>
      <c r="N74" s="23"/>
      <c r="O74" s="23"/>
      <c r="P74" s="23"/>
      <c r="Q74" s="23"/>
      <c r="R74" s="23">
        <f t="shared" si="20"/>
        <v>87480</v>
      </c>
      <c r="S74" s="39">
        <v>846</v>
      </c>
      <c r="T74" s="68">
        <f t="shared" si="21"/>
        <v>86634</v>
      </c>
    </row>
    <row r="75" spans="1:20" ht="15" x14ac:dyDescent="0.25">
      <c r="A75" s="92"/>
      <c r="B75" s="95"/>
      <c r="C75" s="26" t="s">
        <v>25</v>
      </c>
      <c r="D75" s="24">
        <v>0</v>
      </c>
      <c r="E75" s="24"/>
      <c r="F75" s="27"/>
      <c r="G75" s="27"/>
      <c r="H75" s="27"/>
      <c r="I75" s="27"/>
      <c r="J75" s="28"/>
      <c r="K75" s="39"/>
      <c r="L75" s="20">
        <f t="shared" si="19"/>
        <v>0</v>
      </c>
      <c r="M75" s="20"/>
      <c r="N75" s="20"/>
      <c r="O75" s="20"/>
      <c r="P75" s="20"/>
      <c r="Q75" s="20"/>
      <c r="R75" s="20">
        <f t="shared" si="20"/>
        <v>0</v>
      </c>
      <c r="S75" s="24">
        <v>0</v>
      </c>
      <c r="T75" s="25">
        <f t="shared" si="21"/>
        <v>0</v>
      </c>
    </row>
    <row r="76" spans="1:20" ht="15" x14ac:dyDescent="0.25">
      <c r="A76" s="92"/>
      <c r="B76" s="95"/>
      <c r="C76" s="26" t="s">
        <v>26</v>
      </c>
      <c r="D76" s="24">
        <v>190558</v>
      </c>
      <c r="E76" s="24"/>
      <c r="F76" s="27"/>
      <c r="G76" s="27"/>
      <c r="H76" s="27"/>
      <c r="I76" s="27"/>
      <c r="J76" s="28"/>
      <c r="K76" s="39"/>
      <c r="L76" s="20">
        <f t="shared" si="19"/>
        <v>190558</v>
      </c>
      <c r="M76" s="20"/>
      <c r="N76" s="20"/>
      <c r="O76" s="20"/>
      <c r="P76" s="20"/>
      <c r="Q76" s="20"/>
      <c r="R76" s="20">
        <f t="shared" si="20"/>
        <v>190558</v>
      </c>
      <c r="S76" s="24">
        <v>104679</v>
      </c>
      <c r="T76" s="25">
        <f t="shared" si="21"/>
        <v>85879</v>
      </c>
    </row>
    <row r="77" spans="1:20" ht="15" x14ac:dyDescent="0.25">
      <c r="A77" s="92"/>
      <c r="B77" s="95"/>
      <c r="C77" s="26" t="s">
        <v>41</v>
      </c>
      <c r="D77" s="24">
        <v>0</v>
      </c>
      <c r="E77" s="24"/>
      <c r="F77" s="27"/>
      <c r="G77" s="27"/>
      <c r="H77" s="27"/>
      <c r="I77" s="27"/>
      <c r="J77" s="28"/>
      <c r="K77" s="39"/>
      <c r="L77" s="20">
        <f t="shared" si="19"/>
        <v>0</v>
      </c>
      <c r="M77" s="20"/>
      <c r="N77" s="20"/>
      <c r="O77" s="20"/>
      <c r="P77" s="20"/>
      <c r="Q77" s="20"/>
      <c r="R77" s="20">
        <f t="shared" si="20"/>
        <v>0</v>
      </c>
      <c r="S77" s="24">
        <v>0</v>
      </c>
      <c r="T77" s="25">
        <f t="shared" si="21"/>
        <v>0</v>
      </c>
    </row>
    <row r="78" spans="1:20" ht="15" x14ac:dyDescent="0.25">
      <c r="A78" s="92"/>
      <c r="B78" s="95"/>
      <c r="C78" s="26" t="s">
        <v>27</v>
      </c>
      <c r="D78" s="24">
        <v>2119254</v>
      </c>
      <c r="E78" s="24"/>
      <c r="F78" s="27"/>
      <c r="G78" s="27"/>
      <c r="H78" s="27"/>
      <c r="I78" s="27"/>
      <c r="J78" s="39"/>
      <c r="K78" s="39"/>
      <c r="L78" s="20">
        <f t="shared" si="19"/>
        <v>2119254</v>
      </c>
      <c r="M78" s="20"/>
      <c r="N78" s="20"/>
      <c r="O78" s="20">
        <v>-448423</v>
      </c>
      <c r="P78" s="20"/>
      <c r="Q78" s="20"/>
      <c r="R78" s="20">
        <f t="shared" si="20"/>
        <v>1670831</v>
      </c>
      <c r="S78" s="24">
        <f>1264703-376</f>
        <v>1264327</v>
      </c>
      <c r="T78" s="25">
        <f t="shared" si="21"/>
        <v>406504</v>
      </c>
    </row>
    <row r="79" spans="1:20" ht="15" x14ac:dyDescent="0.25">
      <c r="A79" s="92"/>
      <c r="B79" s="95"/>
      <c r="C79" s="26" t="s">
        <v>28</v>
      </c>
      <c r="D79" s="24">
        <v>0</v>
      </c>
      <c r="E79" s="24"/>
      <c r="F79" s="27"/>
      <c r="G79" s="27"/>
      <c r="H79" s="27"/>
      <c r="I79" s="27"/>
      <c r="J79" s="39"/>
      <c r="K79" s="39"/>
      <c r="L79" s="20">
        <f t="shared" si="19"/>
        <v>0</v>
      </c>
      <c r="M79" s="20"/>
      <c r="N79" s="20"/>
      <c r="O79" s="20"/>
      <c r="P79" s="20"/>
      <c r="Q79" s="20"/>
      <c r="R79" s="20">
        <f t="shared" si="20"/>
        <v>0</v>
      </c>
      <c r="S79" s="24">
        <v>0</v>
      </c>
      <c r="T79" s="42">
        <f t="shared" si="21"/>
        <v>0</v>
      </c>
    </row>
    <row r="80" spans="1:20" ht="15" x14ac:dyDescent="0.25">
      <c r="A80" s="92"/>
      <c r="B80" s="95"/>
      <c r="C80" s="55" t="s">
        <v>52</v>
      </c>
      <c r="D80" s="56">
        <f>SUM(D68:D79)</f>
        <v>10110153</v>
      </c>
      <c r="E80" s="56">
        <f t="shared" ref="E80:S80" si="22">SUM(E68:E79)</f>
        <v>0</v>
      </c>
      <c r="F80" s="56">
        <f t="shared" si="22"/>
        <v>0</v>
      </c>
      <c r="G80" s="56">
        <f t="shared" ref="G80:H80" si="23">SUM(G68:G79)</f>
        <v>0</v>
      </c>
      <c r="H80" s="56">
        <f t="shared" si="23"/>
        <v>0</v>
      </c>
      <c r="I80" s="56">
        <f t="shared" si="22"/>
        <v>0</v>
      </c>
      <c r="J80" s="56">
        <f t="shared" si="22"/>
        <v>0</v>
      </c>
      <c r="K80" s="56">
        <f t="shared" si="22"/>
        <v>0</v>
      </c>
      <c r="L80" s="56">
        <f t="shared" si="22"/>
        <v>10110153</v>
      </c>
      <c r="M80" s="56">
        <f t="shared" si="22"/>
        <v>0</v>
      </c>
      <c r="N80" s="56">
        <f t="shared" si="22"/>
        <v>0</v>
      </c>
      <c r="O80" s="56">
        <f t="shared" si="22"/>
        <v>-2109251</v>
      </c>
      <c r="P80" s="56">
        <f t="shared" si="22"/>
        <v>0</v>
      </c>
      <c r="Q80" s="56"/>
      <c r="R80" s="56">
        <f t="shared" si="20"/>
        <v>8000902</v>
      </c>
      <c r="S80" s="56">
        <f t="shared" si="22"/>
        <v>6056967</v>
      </c>
      <c r="T80" s="56">
        <f t="shared" si="21"/>
        <v>1943935</v>
      </c>
    </row>
    <row r="81" spans="1:20" ht="15" x14ac:dyDescent="0.25">
      <c r="A81" s="92"/>
      <c r="B81" s="95"/>
      <c r="C81" s="26" t="s">
        <v>49</v>
      </c>
      <c r="D81" s="24">
        <v>0</v>
      </c>
      <c r="E81" s="24"/>
      <c r="F81" s="27"/>
      <c r="G81" s="27"/>
      <c r="H81" s="27"/>
      <c r="I81" s="27"/>
      <c r="J81" s="28"/>
      <c r="K81" s="28"/>
      <c r="L81" s="20">
        <f>D81+E81+F81+J81+K81</f>
        <v>0</v>
      </c>
      <c r="M81" s="20"/>
      <c r="N81" s="20"/>
      <c r="O81" s="20"/>
      <c r="P81" s="20"/>
      <c r="Q81" s="20"/>
      <c r="R81" s="20">
        <f t="shared" si="20"/>
        <v>0</v>
      </c>
      <c r="S81" s="24">
        <v>0</v>
      </c>
      <c r="T81" s="25">
        <f t="shared" si="21"/>
        <v>0</v>
      </c>
    </row>
    <row r="82" spans="1:20" ht="15" x14ac:dyDescent="0.25">
      <c r="A82" s="92"/>
      <c r="B82" s="95"/>
      <c r="C82" s="26" t="s">
        <v>47</v>
      </c>
      <c r="D82" s="24">
        <v>0</v>
      </c>
      <c r="E82" s="24"/>
      <c r="F82" s="27"/>
      <c r="G82" s="27"/>
      <c r="H82" s="27"/>
      <c r="I82" s="27"/>
      <c r="J82" s="28"/>
      <c r="K82" s="28"/>
      <c r="L82" s="20">
        <f>D82+E82+F82+J82+K82</f>
        <v>0</v>
      </c>
      <c r="M82" s="20"/>
      <c r="N82" s="20"/>
      <c r="O82" s="20"/>
      <c r="P82" s="20"/>
      <c r="Q82" s="20"/>
      <c r="R82" s="20">
        <f t="shared" si="20"/>
        <v>0</v>
      </c>
      <c r="S82" s="24">
        <v>0</v>
      </c>
      <c r="T82" s="25">
        <f t="shared" si="21"/>
        <v>0</v>
      </c>
    </row>
    <row r="83" spans="1:20" ht="15" x14ac:dyDescent="0.25">
      <c r="A83" s="92"/>
      <c r="B83" s="95"/>
      <c r="C83" s="26" t="s">
        <v>48</v>
      </c>
      <c r="D83" s="24">
        <v>0</v>
      </c>
      <c r="E83" s="24"/>
      <c r="F83" s="27"/>
      <c r="G83" s="27"/>
      <c r="H83" s="27"/>
      <c r="I83" s="27"/>
      <c r="J83" s="28"/>
      <c r="K83" s="28"/>
      <c r="L83" s="20">
        <f>D83+E83+F83+J83+K83</f>
        <v>0</v>
      </c>
      <c r="M83" s="20"/>
      <c r="N83" s="20"/>
      <c r="O83" s="20"/>
      <c r="P83" s="20"/>
      <c r="Q83" s="20"/>
      <c r="R83" s="20">
        <f t="shared" si="20"/>
        <v>0</v>
      </c>
      <c r="S83" s="24">
        <v>0</v>
      </c>
      <c r="T83" s="25">
        <f t="shared" si="21"/>
        <v>0</v>
      </c>
    </row>
    <row r="84" spans="1:20" ht="15" x14ac:dyDescent="0.25">
      <c r="A84" s="92"/>
      <c r="B84" s="95"/>
      <c r="C84" s="55" t="s">
        <v>56</v>
      </c>
      <c r="D84" s="56">
        <v>0</v>
      </c>
      <c r="E84" s="56">
        <f t="shared" ref="E84:S84" si="24">SUM(E81:E83)</f>
        <v>0</v>
      </c>
      <c r="F84" s="56">
        <f t="shared" si="24"/>
        <v>0</v>
      </c>
      <c r="G84" s="56">
        <f t="shared" ref="G84:I84" si="25">SUM(G81:G83)</f>
        <v>0</v>
      </c>
      <c r="H84" s="56">
        <f t="shared" si="25"/>
        <v>0</v>
      </c>
      <c r="I84" s="56">
        <f t="shared" si="25"/>
        <v>0</v>
      </c>
      <c r="J84" s="56">
        <f t="shared" si="24"/>
        <v>0</v>
      </c>
      <c r="K84" s="56">
        <f t="shared" si="24"/>
        <v>0</v>
      </c>
      <c r="L84" s="56">
        <f t="shared" si="24"/>
        <v>0</v>
      </c>
      <c r="M84" s="56">
        <f t="shared" si="24"/>
        <v>0</v>
      </c>
      <c r="N84" s="56">
        <f t="shared" si="24"/>
        <v>0</v>
      </c>
      <c r="O84" s="56">
        <f t="shared" si="24"/>
        <v>0</v>
      </c>
      <c r="P84" s="56">
        <f t="shared" si="24"/>
        <v>0</v>
      </c>
      <c r="Q84" s="56"/>
      <c r="R84" s="56">
        <f t="shared" si="20"/>
        <v>0</v>
      </c>
      <c r="S84" s="56">
        <f t="shared" si="24"/>
        <v>0</v>
      </c>
      <c r="T84" s="56">
        <f t="shared" si="21"/>
        <v>0</v>
      </c>
    </row>
    <row r="85" spans="1:20" ht="15" x14ac:dyDescent="0.25">
      <c r="A85" s="92"/>
      <c r="B85" s="95"/>
      <c r="C85" s="26" t="s">
        <v>50</v>
      </c>
      <c r="D85" s="24">
        <v>0</v>
      </c>
      <c r="E85" s="24"/>
      <c r="F85" s="27"/>
      <c r="G85" s="27"/>
      <c r="H85" s="27"/>
      <c r="I85" s="27"/>
      <c r="J85" s="66"/>
      <c r="K85" s="66"/>
      <c r="L85" s="20">
        <f>D85+E85+F85+J85+K85</f>
        <v>0</v>
      </c>
      <c r="M85" s="20"/>
      <c r="N85" s="20"/>
      <c r="O85" s="20"/>
      <c r="P85" s="20"/>
      <c r="Q85" s="20"/>
      <c r="R85" s="20">
        <f t="shared" si="20"/>
        <v>0</v>
      </c>
      <c r="S85" s="24">
        <v>0</v>
      </c>
      <c r="T85" s="25">
        <f t="shared" si="21"/>
        <v>0</v>
      </c>
    </row>
    <row r="86" spans="1:20" ht="15" x14ac:dyDescent="0.25">
      <c r="A86" s="92"/>
      <c r="B86" s="95"/>
      <c r="C86" s="40" t="s">
        <v>51</v>
      </c>
      <c r="D86" s="29">
        <v>0</v>
      </c>
      <c r="E86" s="29"/>
      <c r="F86" s="30"/>
      <c r="G86" s="30"/>
      <c r="H86" s="30"/>
      <c r="I86" s="30"/>
      <c r="J86" s="69"/>
      <c r="K86" s="69"/>
      <c r="L86" s="20">
        <f>D86+E86+F86+J86+K86</f>
        <v>0</v>
      </c>
      <c r="M86" s="46"/>
      <c r="N86" s="46"/>
      <c r="O86" s="46"/>
      <c r="P86" s="46"/>
      <c r="Q86" s="46"/>
      <c r="R86" s="46">
        <f t="shared" si="20"/>
        <v>0</v>
      </c>
      <c r="S86" s="29">
        <v>0</v>
      </c>
      <c r="T86" s="25">
        <f t="shared" si="21"/>
        <v>0</v>
      </c>
    </row>
    <row r="87" spans="1:20" ht="15.75" thickBot="1" x14ac:dyDescent="0.3">
      <c r="A87" s="93"/>
      <c r="B87" s="96"/>
      <c r="C87" s="43" t="s">
        <v>57</v>
      </c>
      <c r="D87" s="44">
        <v>0</v>
      </c>
      <c r="E87" s="44">
        <f t="shared" ref="E87:S87" si="26">SUM(E85:E86)</f>
        <v>0</v>
      </c>
      <c r="F87" s="44">
        <f t="shared" si="26"/>
        <v>0</v>
      </c>
      <c r="G87" s="44">
        <f t="shared" ref="G87:I87" si="27">SUM(G85:G86)</f>
        <v>0</v>
      </c>
      <c r="H87" s="44">
        <f t="shared" si="27"/>
        <v>0</v>
      </c>
      <c r="I87" s="44">
        <f t="shared" si="27"/>
        <v>0</v>
      </c>
      <c r="J87" s="44">
        <f t="shared" si="26"/>
        <v>0</v>
      </c>
      <c r="K87" s="44">
        <f t="shared" si="26"/>
        <v>0</v>
      </c>
      <c r="L87" s="44">
        <f t="shared" si="26"/>
        <v>0</v>
      </c>
      <c r="M87" s="44">
        <f t="shared" si="26"/>
        <v>0</v>
      </c>
      <c r="N87" s="44">
        <f t="shared" si="26"/>
        <v>0</v>
      </c>
      <c r="O87" s="44">
        <f t="shared" si="26"/>
        <v>0</v>
      </c>
      <c r="P87" s="44">
        <f t="shared" si="26"/>
        <v>0</v>
      </c>
      <c r="Q87" s="44"/>
      <c r="R87" s="44">
        <f t="shared" si="20"/>
        <v>0</v>
      </c>
      <c r="S87" s="44">
        <f t="shared" si="26"/>
        <v>0</v>
      </c>
      <c r="T87" s="44">
        <f t="shared" si="21"/>
        <v>0</v>
      </c>
    </row>
    <row r="88" spans="1:20" ht="15.75" thickTop="1" x14ac:dyDescent="0.25">
      <c r="A88" s="92" t="s">
        <v>31</v>
      </c>
      <c r="B88" s="95" t="s">
        <v>13</v>
      </c>
      <c r="C88" s="19" t="s">
        <v>14</v>
      </c>
      <c r="D88" s="20">
        <v>0</v>
      </c>
      <c r="E88" s="20"/>
      <c r="F88" s="21"/>
      <c r="G88" s="21"/>
      <c r="H88" s="21"/>
      <c r="I88" s="21"/>
      <c r="J88" s="37"/>
      <c r="K88" s="37"/>
      <c r="L88" s="20">
        <f>D88+E88+F88+J88+K88</f>
        <v>0</v>
      </c>
      <c r="M88" s="20"/>
      <c r="N88" s="20"/>
      <c r="O88" s="20"/>
      <c r="P88" s="20"/>
      <c r="Q88" s="20"/>
      <c r="R88" s="20">
        <f t="shared" si="20"/>
        <v>0</v>
      </c>
      <c r="S88" s="20">
        <v>0</v>
      </c>
      <c r="T88" s="25">
        <f t="shared" si="21"/>
        <v>0</v>
      </c>
    </row>
    <row r="89" spans="1:20" ht="15" x14ac:dyDescent="0.25">
      <c r="A89" s="92"/>
      <c r="B89" s="95"/>
      <c r="C89" s="26" t="s">
        <v>19</v>
      </c>
      <c r="D89" s="24">
        <v>0</v>
      </c>
      <c r="E89" s="24"/>
      <c r="F89" s="27"/>
      <c r="G89" s="27"/>
      <c r="H89" s="27"/>
      <c r="I89" s="27"/>
      <c r="J89" s="28"/>
      <c r="K89" s="28"/>
      <c r="L89" s="20">
        <f>D89+E89+F89+J89+K89</f>
        <v>0</v>
      </c>
      <c r="M89" s="20"/>
      <c r="N89" s="20"/>
      <c r="O89" s="20"/>
      <c r="P89" s="20"/>
      <c r="Q89" s="20"/>
      <c r="R89" s="20">
        <f t="shared" si="20"/>
        <v>0</v>
      </c>
      <c r="S89" s="24">
        <v>0</v>
      </c>
      <c r="T89" s="25">
        <f t="shared" si="21"/>
        <v>0</v>
      </c>
    </row>
    <row r="90" spans="1:20" ht="15" x14ac:dyDescent="0.25">
      <c r="A90" s="92"/>
      <c r="B90" s="95"/>
      <c r="C90" s="55" t="s">
        <v>53</v>
      </c>
      <c r="D90" s="56">
        <v>0</v>
      </c>
      <c r="E90" s="56">
        <f t="shared" ref="E90:S90" si="28">SUM(E88:E89)</f>
        <v>0</v>
      </c>
      <c r="F90" s="56">
        <f t="shared" si="28"/>
        <v>0</v>
      </c>
      <c r="G90" s="56">
        <f t="shared" si="28"/>
        <v>0</v>
      </c>
      <c r="H90" s="56">
        <f t="shared" si="28"/>
        <v>0</v>
      </c>
      <c r="I90" s="56">
        <f t="shared" si="28"/>
        <v>0</v>
      </c>
      <c r="J90" s="56">
        <f t="shared" si="28"/>
        <v>0</v>
      </c>
      <c r="K90" s="56">
        <f t="shared" si="28"/>
        <v>0</v>
      </c>
      <c r="L90" s="56">
        <f t="shared" si="28"/>
        <v>0</v>
      </c>
      <c r="M90" s="56">
        <f t="shared" si="28"/>
        <v>0</v>
      </c>
      <c r="N90" s="56">
        <f t="shared" si="28"/>
        <v>0</v>
      </c>
      <c r="O90" s="56">
        <f t="shared" si="28"/>
        <v>0</v>
      </c>
      <c r="P90" s="56">
        <f t="shared" si="28"/>
        <v>0</v>
      </c>
      <c r="Q90" s="56"/>
      <c r="R90" s="56">
        <f t="shared" si="20"/>
        <v>0</v>
      </c>
      <c r="S90" s="56">
        <f t="shared" si="28"/>
        <v>0</v>
      </c>
      <c r="T90" s="56">
        <f t="shared" si="21"/>
        <v>0</v>
      </c>
    </row>
    <row r="91" spans="1:20" ht="15" x14ac:dyDescent="0.25">
      <c r="A91" s="92"/>
      <c r="B91" s="95"/>
      <c r="C91" s="57" t="s">
        <v>16</v>
      </c>
      <c r="D91" s="58">
        <v>0</v>
      </c>
      <c r="E91" s="58"/>
      <c r="F91" s="58"/>
      <c r="G91" s="58"/>
      <c r="H91" s="58"/>
      <c r="I91" s="58"/>
      <c r="J91" s="60"/>
      <c r="K91" s="60"/>
      <c r="L91" s="70">
        <f t="shared" ref="L91:L99" si="29">D91+E91+F91+J91+K91</f>
        <v>0</v>
      </c>
      <c r="M91" s="70"/>
      <c r="N91" s="70"/>
      <c r="O91" s="70"/>
      <c r="P91" s="70"/>
      <c r="Q91" s="70"/>
      <c r="R91" s="70">
        <f t="shared" si="20"/>
        <v>0</v>
      </c>
      <c r="S91" s="71">
        <v>0</v>
      </c>
      <c r="T91" s="71">
        <f t="shared" si="21"/>
        <v>0</v>
      </c>
    </row>
    <row r="92" spans="1:20" ht="15" x14ac:dyDescent="0.25">
      <c r="A92" s="92"/>
      <c r="B92" s="95"/>
      <c r="C92" s="26" t="s">
        <v>20</v>
      </c>
      <c r="D92" s="24">
        <v>0</v>
      </c>
      <c r="E92" s="24"/>
      <c r="F92" s="27"/>
      <c r="G92" s="27"/>
      <c r="H92" s="27"/>
      <c r="I92" s="27"/>
      <c r="J92" s="28"/>
      <c r="K92" s="28"/>
      <c r="L92" s="20">
        <f t="shared" si="29"/>
        <v>0</v>
      </c>
      <c r="M92" s="20"/>
      <c r="N92" s="20"/>
      <c r="O92" s="20"/>
      <c r="P92" s="20"/>
      <c r="Q92" s="20"/>
      <c r="R92" s="20">
        <f t="shared" si="20"/>
        <v>0</v>
      </c>
      <c r="S92" s="24">
        <v>0</v>
      </c>
      <c r="T92" s="25">
        <f t="shared" si="21"/>
        <v>0</v>
      </c>
    </row>
    <row r="93" spans="1:20" ht="15" x14ac:dyDescent="0.25">
      <c r="A93" s="92"/>
      <c r="B93" s="95"/>
      <c r="C93" s="26" t="s">
        <v>40</v>
      </c>
      <c r="D93" s="24">
        <v>0</v>
      </c>
      <c r="E93" s="24"/>
      <c r="F93" s="27"/>
      <c r="G93" s="27"/>
      <c r="H93" s="27"/>
      <c r="I93" s="27"/>
      <c r="J93" s="28"/>
      <c r="K93" s="28"/>
      <c r="L93" s="20">
        <f t="shared" si="29"/>
        <v>0</v>
      </c>
      <c r="M93" s="20"/>
      <c r="N93" s="20"/>
      <c r="O93" s="20"/>
      <c r="P93" s="20"/>
      <c r="Q93" s="20"/>
      <c r="R93" s="20">
        <f t="shared" si="20"/>
        <v>0</v>
      </c>
      <c r="S93" s="24">
        <v>0</v>
      </c>
      <c r="T93" s="25">
        <f t="shared" si="21"/>
        <v>0</v>
      </c>
    </row>
    <row r="94" spans="1:20" ht="15" x14ac:dyDescent="0.25">
      <c r="A94" s="92"/>
      <c r="B94" s="95"/>
      <c r="C94" s="26" t="s">
        <v>21</v>
      </c>
      <c r="D94" s="24">
        <v>0</v>
      </c>
      <c r="E94" s="24"/>
      <c r="F94" s="27"/>
      <c r="G94" s="27"/>
      <c r="H94" s="27"/>
      <c r="I94" s="27"/>
      <c r="J94" s="28"/>
      <c r="K94" s="28"/>
      <c r="L94" s="20">
        <f t="shared" si="29"/>
        <v>0</v>
      </c>
      <c r="M94" s="20"/>
      <c r="N94" s="20"/>
      <c r="O94" s="20"/>
      <c r="P94" s="20"/>
      <c r="Q94" s="20"/>
      <c r="R94" s="20">
        <f t="shared" si="20"/>
        <v>0</v>
      </c>
      <c r="S94" s="24">
        <v>0</v>
      </c>
      <c r="T94" s="25">
        <f t="shared" si="21"/>
        <v>0</v>
      </c>
    </row>
    <row r="95" spans="1:20" ht="15" x14ac:dyDescent="0.25">
      <c r="A95" s="92"/>
      <c r="B95" s="95"/>
      <c r="C95" s="26" t="s">
        <v>22</v>
      </c>
      <c r="D95" s="24">
        <v>0</v>
      </c>
      <c r="E95" s="24"/>
      <c r="F95" s="27"/>
      <c r="G95" s="27"/>
      <c r="H95" s="27"/>
      <c r="I95" s="27"/>
      <c r="J95" s="28"/>
      <c r="K95" s="28"/>
      <c r="L95" s="20">
        <f t="shared" si="29"/>
        <v>0</v>
      </c>
      <c r="M95" s="20"/>
      <c r="N95" s="20"/>
      <c r="O95" s="20"/>
      <c r="P95" s="20"/>
      <c r="Q95" s="20"/>
      <c r="R95" s="20">
        <f t="shared" si="20"/>
        <v>0</v>
      </c>
      <c r="S95" s="24">
        <v>0</v>
      </c>
      <c r="T95" s="25">
        <f t="shared" si="21"/>
        <v>0</v>
      </c>
    </row>
    <row r="96" spans="1:20" ht="15" x14ac:dyDescent="0.25">
      <c r="A96" s="92"/>
      <c r="B96" s="95"/>
      <c r="C96" s="26" t="s">
        <v>23</v>
      </c>
      <c r="D96" s="24">
        <v>0</v>
      </c>
      <c r="E96" s="24"/>
      <c r="F96" s="27"/>
      <c r="G96" s="27"/>
      <c r="H96" s="27"/>
      <c r="I96" s="27"/>
      <c r="J96" s="28"/>
      <c r="K96" s="28"/>
      <c r="L96" s="20">
        <f t="shared" si="29"/>
        <v>0</v>
      </c>
      <c r="M96" s="20"/>
      <c r="N96" s="20"/>
      <c r="O96" s="20"/>
      <c r="P96" s="20"/>
      <c r="Q96" s="20"/>
      <c r="R96" s="20">
        <f t="shared" si="20"/>
        <v>0</v>
      </c>
      <c r="S96" s="24">
        <v>0</v>
      </c>
      <c r="T96" s="25">
        <f t="shared" si="21"/>
        <v>0</v>
      </c>
    </row>
    <row r="97" spans="1:20" ht="15" x14ac:dyDescent="0.25">
      <c r="A97" s="92"/>
      <c r="B97" s="95"/>
      <c r="C97" s="26" t="s">
        <v>29</v>
      </c>
      <c r="D97" s="24">
        <v>0</v>
      </c>
      <c r="E97" s="24"/>
      <c r="F97" s="27"/>
      <c r="G97" s="27"/>
      <c r="H97" s="27"/>
      <c r="I97" s="27"/>
      <c r="J97" s="28"/>
      <c r="K97" s="28"/>
      <c r="L97" s="20">
        <f t="shared" si="29"/>
        <v>0</v>
      </c>
      <c r="M97" s="20"/>
      <c r="N97" s="20"/>
      <c r="O97" s="20"/>
      <c r="P97" s="20"/>
      <c r="Q97" s="20"/>
      <c r="R97" s="20">
        <f t="shared" si="20"/>
        <v>0</v>
      </c>
      <c r="S97" s="24">
        <v>0</v>
      </c>
      <c r="T97" s="25">
        <f t="shared" si="21"/>
        <v>0</v>
      </c>
    </row>
    <row r="98" spans="1:20" ht="15" x14ac:dyDescent="0.25">
      <c r="A98" s="92"/>
      <c r="B98" s="95"/>
      <c r="C98" s="26" t="s">
        <v>26</v>
      </c>
      <c r="D98" s="24">
        <v>0</v>
      </c>
      <c r="E98" s="24"/>
      <c r="F98" s="27"/>
      <c r="G98" s="27"/>
      <c r="H98" s="27"/>
      <c r="I98" s="27"/>
      <c r="J98" s="28"/>
      <c r="K98" s="28"/>
      <c r="L98" s="20">
        <f t="shared" si="29"/>
        <v>0</v>
      </c>
      <c r="M98" s="20"/>
      <c r="N98" s="20"/>
      <c r="O98" s="20"/>
      <c r="P98" s="20"/>
      <c r="Q98" s="20"/>
      <c r="R98" s="20">
        <f t="shared" si="20"/>
        <v>0</v>
      </c>
      <c r="S98" s="24">
        <v>0</v>
      </c>
      <c r="T98" s="25">
        <f t="shared" si="21"/>
        <v>0</v>
      </c>
    </row>
    <row r="99" spans="1:20" ht="15" x14ac:dyDescent="0.25">
      <c r="A99" s="92"/>
      <c r="B99" s="95"/>
      <c r="C99" s="26" t="s">
        <v>27</v>
      </c>
      <c r="D99" s="24">
        <v>0</v>
      </c>
      <c r="E99" s="24"/>
      <c r="F99" s="27"/>
      <c r="G99" s="27"/>
      <c r="H99" s="27"/>
      <c r="I99" s="27"/>
      <c r="J99" s="28"/>
      <c r="K99" s="28"/>
      <c r="L99" s="20">
        <f t="shared" si="29"/>
        <v>0</v>
      </c>
      <c r="M99" s="20"/>
      <c r="N99" s="20"/>
      <c r="O99" s="20"/>
      <c r="P99" s="20"/>
      <c r="Q99" s="20"/>
      <c r="R99" s="20">
        <f t="shared" si="20"/>
        <v>0</v>
      </c>
      <c r="S99" s="24">
        <v>0</v>
      </c>
      <c r="T99" s="25">
        <f t="shared" si="21"/>
        <v>0</v>
      </c>
    </row>
    <row r="100" spans="1:20" ht="15.75" thickBot="1" x14ac:dyDescent="0.3">
      <c r="A100" s="93"/>
      <c r="B100" s="96"/>
      <c r="C100" s="43" t="s">
        <v>52</v>
      </c>
      <c r="D100" s="44">
        <v>0</v>
      </c>
      <c r="E100" s="44">
        <f t="shared" ref="E100:S100" si="30">SUM(E92:E99)</f>
        <v>0</v>
      </c>
      <c r="F100" s="44">
        <f t="shared" si="30"/>
        <v>0</v>
      </c>
      <c r="G100" s="44">
        <f t="shared" si="30"/>
        <v>0</v>
      </c>
      <c r="H100" s="44">
        <f t="shared" si="30"/>
        <v>0</v>
      </c>
      <c r="I100" s="44">
        <f t="shared" si="30"/>
        <v>0</v>
      </c>
      <c r="J100" s="44">
        <f t="shared" si="30"/>
        <v>0</v>
      </c>
      <c r="K100" s="44">
        <f t="shared" si="30"/>
        <v>0</v>
      </c>
      <c r="L100" s="44">
        <f t="shared" si="30"/>
        <v>0</v>
      </c>
      <c r="M100" s="44">
        <f t="shared" si="30"/>
        <v>0</v>
      </c>
      <c r="N100" s="44">
        <f t="shared" si="30"/>
        <v>0</v>
      </c>
      <c r="O100" s="44">
        <f t="shared" si="30"/>
        <v>0</v>
      </c>
      <c r="P100" s="44">
        <f t="shared" si="30"/>
        <v>0</v>
      </c>
      <c r="Q100" s="44"/>
      <c r="R100" s="44">
        <f t="shared" si="20"/>
        <v>0</v>
      </c>
      <c r="S100" s="44">
        <f t="shared" si="30"/>
        <v>0</v>
      </c>
      <c r="T100" s="44">
        <f t="shared" si="21"/>
        <v>0</v>
      </c>
    </row>
    <row r="101" spans="1:20" ht="15.75" thickTop="1" x14ac:dyDescent="0.25">
      <c r="A101" s="118" t="s">
        <v>32</v>
      </c>
      <c r="B101" s="124" t="s">
        <v>6</v>
      </c>
      <c r="C101" s="19" t="s">
        <v>19</v>
      </c>
      <c r="D101" s="20"/>
      <c r="E101" s="20"/>
      <c r="F101" s="21"/>
      <c r="G101" s="21"/>
      <c r="H101" s="21"/>
      <c r="I101" s="21"/>
      <c r="J101" s="23"/>
      <c r="K101" s="23"/>
      <c r="L101" s="20">
        <f t="shared" ref="L101:L106" si="31">D101+E101+F101+J101+K101</f>
        <v>0</v>
      </c>
      <c r="M101" s="20"/>
      <c r="N101" s="20"/>
      <c r="O101" s="20"/>
      <c r="P101" s="20"/>
      <c r="Q101" s="20"/>
      <c r="R101" s="20">
        <f t="shared" si="20"/>
        <v>0</v>
      </c>
      <c r="S101" s="20">
        <v>0</v>
      </c>
      <c r="T101" s="25">
        <f t="shared" si="21"/>
        <v>0</v>
      </c>
    </row>
    <row r="102" spans="1:20" ht="15.75" thickBot="1" x14ac:dyDescent="0.3">
      <c r="A102" s="93"/>
      <c r="B102" s="96"/>
      <c r="C102" s="32" t="s">
        <v>16</v>
      </c>
      <c r="D102" s="72"/>
      <c r="E102" s="72"/>
      <c r="F102" s="73"/>
      <c r="G102" s="73"/>
      <c r="H102" s="73"/>
      <c r="I102" s="73"/>
      <c r="J102" s="74"/>
      <c r="K102" s="74"/>
      <c r="L102" s="33">
        <f t="shared" si="31"/>
        <v>0</v>
      </c>
      <c r="M102" s="72"/>
      <c r="N102" s="72"/>
      <c r="O102" s="72"/>
      <c r="P102" s="72"/>
      <c r="Q102" s="72"/>
      <c r="R102" s="72">
        <f t="shared" si="20"/>
        <v>0</v>
      </c>
      <c r="S102" s="72">
        <v>0</v>
      </c>
      <c r="T102" s="75">
        <f t="shared" si="21"/>
        <v>0</v>
      </c>
    </row>
    <row r="103" spans="1:20" ht="15.75" thickTop="1" x14ac:dyDescent="0.25">
      <c r="A103" s="92" t="s">
        <v>33</v>
      </c>
      <c r="B103" s="95" t="s">
        <v>6</v>
      </c>
      <c r="C103" s="19" t="s">
        <v>14</v>
      </c>
      <c r="D103" s="20"/>
      <c r="E103" s="20"/>
      <c r="F103" s="21"/>
      <c r="G103" s="21"/>
      <c r="H103" s="21"/>
      <c r="I103" s="21"/>
      <c r="J103" s="23"/>
      <c r="K103" s="23"/>
      <c r="L103" s="20">
        <f t="shared" si="31"/>
        <v>0</v>
      </c>
      <c r="M103" s="20"/>
      <c r="N103" s="20"/>
      <c r="O103" s="20"/>
      <c r="P103" s="20"/>
      <c r="Q103" s="20"/>
      <c r="R103" s="20">
        <f t="shared" si="20"/>
        <v>0</v>
      </c>
      <c r="S103" s="20">
        <v>0</v>
      </c>
      <c r="T103" s="76">
        <f t="shared" si="21"/>
        <v>0</v>
      </c>
    </row>
    <row r="104" spans="1:20" ht="15.75" thickBot="1" x14ac:dyDescent="0.3">
      <c r="A104" s="93"/>
      <c r="B104" s="96"/>
      <c r="C104" s="77" t="s">
        <v>16</v>
      </c>
      <c r="D104" s="33"/>
      <c r="E104" s="33"/>
      <c r="F104" s="34"/>
      <c r="G104" s="34"/>
      <c r="H104" s="34"/>
      <c r="I104" s="34"/>
      <c r="J104" s="78"/>
      <c r="K104" s="78"/>
      <c r="L104" s="33">
        <f t="shared" si="31"/>
        <v>0</v>
      </c>
      <c r="M104" s="33"/>
      <c r="N104" s="33"/>
      <c r="O104" s="33"/>
      <c r="P104" s="33"/>
      <c r="Q104" s="33"/>
      <c r="R104" s="33">
        <f t="shared" si="20"/>
        <v>0</v>
      </c>
      <c r="S104" s="33">
        <v>0</v>
      </c>
      <c r="T104" s="79">
        <f t="shared" si="21"/>
        <v>0</v>
      </c>
    </row>
    <row r="105" spans="1:20" ht="15.75" thickTop="1" x14ac:dyDescent="0.25">
      <c r="A105" s="92" t="s">
        <v>33</v>
      </c>
      <c r="B105" s="95" t="s">
        <v>10</v>
      </c>
      <c r="C105" s="19" t="s">
        <v>14</v>
      </c>
      <c r="D105" s="20">
        <v>574531</v>
      </c>
      <c r="E105" s="20"/>
      <c r="F105" s="21"/>
      <c r="G105" s="21"/>
      <c r="H105" s="21"/>
      <c r="I105" s="21"/>
      <c r="J105" s="37"/>
      <c r="K105" s="23"/>
      <c r="L105" s="20">
        <f t="shared" si="31"/>
        <v>574531</v>
      </c>
      <c r="M105" s="20"/>
      <c r="N105" s="20"/>
      <c r="O105" s="20"/>
      <c r="P105" s="20"/>
      <c r="Q105" s="20"/>
      <c r="R105" s="20">
        <f t="shared" si="20"/>
        <v>574531</v>
      </c>
      <c r="S105" s="20">
        <v>380579</v>
      </c>
      <c r="T105" s="38">
        <f t="shared" si="21"/>
        <v>193952</v>
      </c>
    </row>
    <row r="106" spans="1:20" ht="15.75" thickBot="1" x14ac:dyDescent="0.3">
      <c r="A106" s="93"/>
      <c r="B106" s="96"/>
      <c r="C106" s="77" t="s">
        <v>16</v>
      </c>
      <c r="D106" s="33">
        <v>89052</v>
      </c>
      <c r="E106" s="33"/>
      <c r="F106" s="34"/>
      <c r="G106" s="34"/>
      <c r="H106" s="34"/>
      <c r="I106" s="34"/>
      <c r="J106" s="35"/>
      <c r="K106" s="78"/>
      <c r="L106" s="33">
        <f t="shared" si="31"/>
        <v>89052</v>
      </c>
      <c r="M106" s="33"/>
      <c r="N106" s="33"/>
      <c r="O106" s="33"/>
      <c r="P106" s="33"/>
      <c r="Q106" s="33"/>
      <c r="R106" s="33">
        <f t="shared" si="20"/>
        <v>89052</v>
      </c>
      <c r="S106" s="33">
        <v>57494</v>
      </c>
      <c r="T106" s="75">
        <f t="shared" si="21"/>
        <v>31558</v>
      </c>
    </row>
    <row r="107" spans="1:20" ht="24.75" customHeight="1" thickTop="1" x14ac:dyDescent="0.2">
      <c r="A107" s="120" t="s">
        <v>60</v>
      </c>
      <c r="B107" s="121"/>
      <c r="C107" s="122"/>
      <c r="D107" s="80">
        <f>SUM(D30+D31+D41+D42+D57+D60+D66+D67+D80+D84+D87+D90+D91+D100+D101+D102+D103+D104+D105+D106)</f>
        <v>103660978</v>
      </c>
      <c r="E107" s="81">
        <f t="shared" ref="E107:S107" si="32">SUM(E30+E31+E41+E42+E57+E60+E66+E67+E80+E84+E87+E90+E91+E100+E101+E102+E103+E104+E105+E106)</f>
        <v>0</v>
      </c>
      <c r="F107" s="81">
        <f t="shared" si="32"/>
        <v>0</v>
      </c>
      <c r="G107" s="81">
        <f t="shared" si="32"/>
        <v>0</v>
      </c>
      <c r="H107" s="81">
        <f t="shared" si="32"/>
        <v>0</v>
      </c>
      <c r="I107" s="81">
        <f t="shared" si="32"/>
        <v>0</v>
      </c>
      <c r="J107" s="81">
        <f t="shared" si="32"/>
        <v>0</v>
      </c>
      <c r="K107" s="81">
        <f t="shared" si="32"/>
        <v>0</v>
      </c>
      <c r="L107" s="81">
        <f t="shared" si="32"/>
        <v>103660978</v>
      </c>
      <c r="M107" s="81">
        <f t="shared" si="32"/>
        <v>0</v>
      </c>
      <c r="N107" s="81">
        <f t="shared" si="32"/>
        <v>1704000</v>
      </c>
      <c r="O107" s="81">
        <f t="shared" si="32"/>
        <v>-2109251</v>
      </c>
      <c r="P107" s="81">
        <f t="shared" si="32"/>
        <v>0</v>
      </c>
      <c r="Q107" s="81"/>
      <c r="R107" s="81">
        <f t="shared" si="20"/>
        <v>103255727</v>
      </c>
      <c r="S107" s="81">
        <f t="shared" si="32"/>
        <v>62150663</v>
      </c>
      <c r="T107" s="81">
        <f t="shared" si="21"/>
        <v>41105064</v>
      </c>
    </row>
    <row r="108" spans="1:20" ht="24.75" customHeight="1" x14ac:dyDescent="0.2">
      <c r="A108" s="8"/>
      <c r="B108" s="8"/>
      <c r="C108" s="8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</row>
    <row r="109" spans="1:20" ht="24.75" customHeight="1" x14ac:dyDescent="0.2">
      <c r="A109" s="8"/>
      <c r="B109" s="8"/>
      <c r="C109" s="8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</row>
    <row r="110" spans="1:20" ht="24.75" customHeight="1" x14ac:dyDescent="0.2">
      <c r="A110" s="8"/>
      <c r="B110" s="8"/>
      <c r="C110" s="8"/>
      <c r="D110" s="7"/>
      <c r="E110" s="7"/>
      <c r="F110" s="12"/>
      <c r="G110" s="12"/>
      <c r="H110" s="12"/>
      <c r="I110" s="12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</row>
    <row r="111" spans="1:20" ht="15" x14ac:dyDescent="0.2">
      <c r="A111" s="123" t="s">
        <v>62</v>
      </c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4"/>
    </row>
    <row r="112" spans="1:20" s="10" customFormat="1" ht="75.75" customHeight="1" x14ac:dyDescent="0.2">
      <c r="A112" s="119" t="s">
        <v>61</v>
      </c>
      <c r="B112" s="119"/>
      <c r="C112" s="14" t="s">
        <v>35</v>
      </c>
      <c r="D112" s="15" t="s">
        <v>30</v>
      </c>
      <c r="E112" s="15" t="s">
        <v>36</v>
      </c>
      <c r="F112" s="17" t="s">
        <v>71</v>
      </c>
      <c r="G112" s="17"/>
      <c r="H112" s="17"/>
      <c r="I112" s="13"/>
      <c r="J112" s="13"/>
      <c r="K112" s="13"/>
      <c r="L112" s="15" t="s">
        <v>70</v>
      </c>
      <c r="M112" s="15" t="s">
        <v>36</v>
      </c>
      <c r="N112" s="15" t="s">
        <v>76</v>
      </c>
      <c r="O112" s="15" t="s">
        <v>77</v>
      </c>
      <c r="P112" s="15"/>
      <c r="Q112" s="15"/>
      <c r="R112" s="15" t="s">
        <v>75</v>
      </c>
      <c r="S112" s="15" t="s">
        <v>73</v>
      </c>
      <c r="T112" s="9"/>
    </row>
    <row r="113" spans="1:20" ht="15" x14ac:dyDescent="0.25">
      <c r="A113" s="119"/>
      <c r="B113" s="119"/>
      <c r="C113" s="26" t="s">
        <v>1</v>
      </c>
      <c r="D113" s="63">
        <f t="shared" ref="D113:F116" si="33">SUM(D5)</f>
        <v>13661981</v>
      </c>
      <c r="E113" s="63">
        <f t="shared" si="33"/>
        <v>0</v>
      </c>
      <c r="F113" s="63">
        <f t="shared" si="33"/>
        <v>-96819</v>
      </c>
      <c r="G113" s="63">
        <f t="shared" ref="G113:I113" si="34">SUM(G5)</f>
        <v>0</v>
      </c>
      <c r="H113" s="63">
        <f t="shared" si="34"/>
        <v>0</v>
      </c>
      <c r="I113" s="63">
        <f t="shared" si="34"/>
        <v>0</v>
      </c>
      <c r="J113" s="63">
        <f t="shared" ref="J113:S116" si="35">SUM(J5)</f>
        <v>0</v>
      </c>
      <c r="K113" s="63">
        <f t="shared" si="35"/>
        <v>0</v>
      </c>
      <c r="L113" s="63">
        <f>SUM(L5)</f>
        <v>13565162</v>
      </c>
      <c r="M113" s="63">
        <f t="shared" ref="M113:R113" si="36">SUM(M5)</f>
        <v>0</v>
      </c>
      <c r="N113" s="63">
        <f t="shared" si="36"/>
        <v>0</v>
      </c>
      <c r="O113" s="63">
        <f t="shared" si="36"/>
        <v>0</v>
      </c>
      <c r="P113" s="63">
        <f t="shared" si="36"/>
        <v>0</v>
      </c>
      <c r="Q113" s="63">
        <f t="shared" si="36"/>
        <v>0</v>
      </c>
      <c r="R113" s="63">
        <f t="shared" si="36"/>
        <v>13565162</v>
      </c>
      <c r="S113" s="63">
        <f t="shared" si="35"/>
        <v>7906543</v>
      </c>
      <c r="T113" s="4"/>
    </row>
    <row r="114" spans="1:20" ht="15" x14ac:dyDescent="0.25">
      <c r="A114" s="119"/>
      <c r="B114" s="119"/>
      <c r="C114" s="26" t="s">
        <v>3</v>
      </c>
      <c r="D114" s="63">
        <f t="shared" si="33"/>
        <v>7285124</v>
      </c>
      <c r="E114" s="63">
        <f t="shared" si="33"/>
        <v>0</v>
      </c>
      <c r="F114" s="63">
        <f t="shared" si="33"/>
        <v>0</v>
      </c>
      <c r="G114" s="63">
        <f t="shared" ref="G114:I114" si="37">SUM(G6)</f>
        <v>0</v>
      </c>
      <c r="H114" s="63">
        <f t="shared" si="37"/>
        <v>0</v>
      </c>
      <c r="I114" s="63">
        <f t="shared" si="37"/>
        <v>0</v>
      </c>
      <c r="J114" s="63">
        <f t="shared" si="35"/>
        <v>0</v>
      </c>
      <c r="K114" s="63">
        <f t="shared" si="35"/>
        <v>0</v>
      </c>
      <c r="L114" s="63">
        <f t="shared" si="35"/>
        <v>7285124</v>
      </c>
      <c r="M114" s="63">
        <f t="shared" ref="M114:R114" si="38">SUM(M6)</f>
        <v>0</v>
      </c>
      <c r="N114" s="63">
        <f t="shared" si="38"/>
        <v>0</v>
      </c>
      <c r="O114" s="63">
        <f t="shared" si="38"/>
        <v>0</v>
      </c>
      <c r="P114" s="63">
        <f t="shared" si="38"/>
        <v>0</v>
      </c>
      <c r="Q114" s="63">
        <f t="shared" si="38"/>
        <v>0</v>
      </c>
      <c r="R114" s="63">
        <f t="shared" si="38"/>
        <v>7285124</v>
      </c>
      <c r="S114" s="63">
        <f t="shared" si="35"/>
        <v>7285124</v>
      </c>
      <c r="T114" s="4"/>
    </row>
    <row r="115" spans="1:20" ht="15" x14ac:dyDescent="0.25">
      <c r="A115" s="119"/>
      <c r="B115" s="119"/>
      <c r="C115" s="26" t="s">
        <v>4</v>
      </c>
      <c r="D115" s="63">
        <f t="shared" si="33"/>
        <v>79559589</v>
      </c>
      <c r="E115" s="63">
        <f t="shared" si="33"/>
        <v>0</v>
      </c>
      <c r="F115" s="63">
        <f t="shared" si="33"/>
        <v>96819</v>
      </c>
      <c r="G115" s="63">
        <f t="shared" ref="G115:I115" si="39">SUM(G7)</f>
        <v>0</v>
      </c>
      <c r="H115" s="63">
        <f t="shared" si="39"/>
        <v>0</v>
      </c>
      <c r="I115" s="63">
        <f t="shared" si="39"/>
        <v>0</v>
      </c>
      <c r="J115" s="63">
        <f t="shared" si="35"/>
        <v>0</v>
      </c>
      <c r="K115" s="63">
        <f t="shared" si="35"/>
        <v>0</v>
      </c>
      <c r="L115" s="63">
        <f t="shared" si="35"/>
        <v>79656408</v>
      </c>
      <c r="M115" s="63">
        <f t="shared" ref="M115:R115" si="40">SUM(M7)</f>
        <v>0</v>
      </c>
      <c r="N115" s="63">
        <f t="shared" si="40"/>
        <v>1704000</v>
      </c>
      <c r="O115" s="63">
        <f t="shared" si="40"/>
        <v>-2109251</v>
      </c>
      <c r="P115" s="63">
        <f t="shared" si="40"/>
        <v>0</v>
      </c>
      <c r="Q115" s="63">
        <f t="shared" si="40"/>
        <v>0</v>
      </c>
      <c r="R115" s="63">
        <f t="shared" si="40"/>
        <v>79251157</v>
      </c>
      <c r="S115" s="63">
        <f t="shared" si="35"/>
        <v>50310962</v>
      </c>
      <c r="T115" s="4"/>
    </row>
    <row r="116" spans="1:20" ht="15" x14ac:dyDescent="0.25">
      <c r="A116" s="119"/>
      <c r="B116" s="119"/>
      <c r="C116" s="26" t="s">
        <v>55</v>
      </c>
      <c r="D116" s="63">
        <f t="shared" si="33"/>
        <v>100000</v>
      </c>
      <c r="E116" s="63">
        <f t="shared" si="33"/>
        <v>0</v>
      </c>
      <c r="F116" s="63">
        <f t="shared" si="33"/>
        <v>0</v>
      </c>
      <c r="G116" s="63">
        <f t="shared" ref="G116:I116" si="41">SUM(G8)</f>
        <v>0</v>
      </c>
      <c r="H116" s="63">
        <f t="shared" si="41"/>
        <v>0</v>
      </c>
      <c r="I116" s="63">
        <f t="shared" si="41"/>
        <v>0</v>
      </c>
      <c r="J116" s="63">
        <f t="shared" si="35"/>
        <v>0</v>
      </c>
      <c r="K116" s="63">
        <f t="shared" si="35"/>
        <v>0</v>
      </c>
      <c r="L116" s="63">
        <f t="shared" si="35"/>
        <v>100000</v>
      </c>
      <c r="M116" s="63">
        <f t="shared" ref="M116:R116" si="42">SUM(M8)</f>
        <v>0</v>
      </c>
      <c r="N116" s="63">
        <f t="shared" si="42"/>
        <v>0</v>
      </c>
      <c r="O116" s="63">
        <f t="shared" si="42"/>
        <v>0</v>
      </c>
      <c r="P116" s="63">
        <f t="shared" si="42"/>
        <v>0</v>
      </c>
      <c r="Q116" s="63">
        <f t="shared" si="42"/>
        <v>0</v>
      </c>
      <c r="R116" s="63">
        <f t="shared" si="42"/>
        <v>100000</v>
      </c>
      <c r="S116" s="63">
        <f t="shared" si="35"/>
        <v>0</v>
      </c>
      <c r="T116" s="4"/>
    </row>
    <row r="117" spans="1:20" ht="15" x14ac:dyDescent="0.25">
      <c r="A117" s="119"/>
      <c r="B117" s="119"/>
      <c r="C117" s="26" t="s">
        <v>12</v>
      </c>
      <c r="D117" s="63">
        <f>SUM(D9+D22)</f>
        <v>0</v>
      </c>
      <c r="E117" s="63">
        <f>SUM(E9+E22)</f>
        <v>0</v>
      </c>
      <c r="F117" s="63">
        <f t="shared" ref="F117:K117" si="43">SUM(F9+F22)</f>
        <v>0</v>
      </c>
      <c r="G117" s="63">
        <f t="shared" ref="G117:I117" si="44">SUM(G9+G22)</f>
        <v>0</v>
      </c>
      <c r="H117" s="63">
        <f t="shared" si="44"/>
        <v>0</v>
      </c>
      <c r="I117" s="63">
        <f t="shared" si="44"/>
        <v>0</v>
      </c>
      <c r="J117" s="63">
        <f t="shared" si="43"/>
        <v>0</v>
      </c>
      <c r="K117" s="63">
        <f t="shared" si="43"/>
        <v>0</v>
      </c>
      <c r="L117" s="63">
        <f>SUM(L9+L22)</f>
        <v>0</v>
      </c>
      <c r="M117" s="63">
        <f t="shared" ref="M117:Q117" si="45">SUM(M9+M22)</f>
        <v>0</v>
      </c>
      <c r="N117" s="63">
        <f t="shared" si="45"/>
        <v>0</v>
      </c>
      <c r="O117" s="63">
        <f t="shared" si="45"/>
        <v>0</v>
      </c>
      <c r="P117" s="63">
        <f t="shared" si="45"/>
        <v>0</v>
      </c>
      <c r="Q117" s="63">
        <f t="shared" si="45"/>
        <v>0</v>
      </c>
      <c r="R117" s="63">
        <f>SUM(R9+R22)</f>
        <v>0</v>
      </c>
      <c r="S117" s="63">
        <f>SUM(S9+S22)</f>
        <v>0</v>
      </c>
      <c r="T117" s="4"/>
    </row>
    <row r="118" spans="1:20" ht="15" x14ac:dyDescent="0.25">
      <c r="A118" s="119"/>
      <c r="B118" s="119"/>
      <c r="C118" s="26" t="s">
        <v>45</v>
      </c>
      <c r="D118" s="63">
        <f>SUM(D10)</f>
        <v>6000</v>
      </c>
      <c r="E118" s="63">
        <f>SUM(E10)</f>
        <v>0</v>
      </c>
      <c r="F118" s="63">
        <f t="shared" ref="F118:K118" si="46">SUM(F10)</f>
        <v>0</v>
      </c>
      <c r="G118" s="63">
        <f t="shared" ref="G118:I118" si="47">SUM(G10)</f>
        <v>0</v>
      </c>
      <c r="H118" s="63">
        <f t="shared" si="47"/>
        <v>0</v>
      </c>
      <c r="I118" s="63">
        <f t="shared" si="47"/>
        <v>0</v>
      </c>
      <c r="J118" s="63">
        <f t="shared" si="46"/>
        <v>0</v>
      </c>
      <c r="K118" s="63">
        <f t="shared" si="46"/>
        <v>0</v>
      </c>
      <c r="L118" s="68">
        <f>SUM(L10)</f>
        <v>6000</v>
      </c>
      <c r="M118" s="68">
        <f t="shared" ref="M118:Q118" si="48">SUM(M10)</f>
        <v>0</v>
      </c>
      <c r="N118" s="68">
        <f t="shared" si="48"/>
        <v>0</v>
      </c>
      <c r="O118" s="68">
        <f t="shared" si="48"/>
        <v>0</v>
      </c>
      <c r="P118" s="68">
        <f t="shared" si="48"/>
        <v>0</v>
      </c>
      <c r="Q118" s="68">
        <f t="shared" si="48"/>
        <v>0</v>
      </c>
      <c r="R118" s="63">
        <f>SUM(R10)</f>
        <v>6000</v>
      </c>
      <c r="S118" s="63">
        <f>SUM(S10)</f>
        <v>4000</v>
      </c>
      <c r="T118" s="4"/>
    </row>
    <row r="119" spans="1:20" ht="15" x14ac:dyDescent="0.25">
      <c r="A119" s="119"/>
      <c r="B119" s="119"/>
      <c r="C119" s="26" t="s">
        <v>5</v>
      </c>
      <c r="D119" s="63">
        <f>SUM(D11+D16)</f>
        <v>2362100</v>
      </c>
      <c r="E119" s="63">
        <f>SUM(E11+E16)</f>
        <v>-343477</v>
      </c>
      <c r="F119" s="63">
        <f t="shared" ref="F119:K119" si="49">SUM(F11+F16)</f>
        <v>0</v>
      </c>
      <c r="G119" s="63">
        <f t="shared" ref="G119:I119" si="50">SUM(G11+G16)</f>
        <v>0</v>
      </c>
      <c r="H119" s="63">
        <f t="shared" si="50"/>
        <v>0</v>
      </c>
      <c r="I119" s="63">
        <f t="shared" si="50"/>
        <v>0</v>
      </c>
      <c r="J119" s="63">
        <f t="shared" si="49"/>
        <v>0</v>
      </c>
      <c r="K119" s="63">
        <f t="shared" si="49"/>
        <v>0</v>
      </c>
      <c r="L119" s="68">
        <f>SUM(L11+L16)</f>
        <v>2018623</v>
      </c>
      <c r="M119" s="68">
        <f t="shared" ref="M119:Q119" si="51">SUM(M11+M16)</f>
        <v>0</v>
      </c>
      <c r="N119" s="68">
        <f t="shared" si="51"/>
        <v>0</v>
      </c>
      <c r="O119" s="68">
        <f t="shared" si="51"/>
        <v>0</v>
      </c>
      <c r="P119" s="68">
        <f t="shared" si="51"/>
        <v>0</v>
      </c>
      <c r="Q119" s="68">
        <f t="shared" si="51"/>
        <v>0</v>
      </c>
      <c r="R119" s="63">
        <f>SUM(R11+R16)</f>
        <v>2018623</v>
      </c>
      <c r="S119" s="63">
        <f>SUM(S11+S16)</f>
        <v>1196658</v>
      </c>
      <c r="T119" s="4"/>
    </row>
    <row r="120" spans="1:20" ht="15" x14ac:dyDescent="0.25">
      <c r="A120" s="119"/>
      <c r="B120" s="119"/>
      <c r="C120" s="26" t="s">
        <v>7</v>
      </c>
      <c r="D120" s="63">
        <f>SUM(D12+D17+D23)</f>
        <v>284684</v>
      </c>
      <c r="E120" s="63">
        <f>SUM(E12+E17+E23)</f>
        <v>0</v>
      </c>
      <c r="F120" s="63">
        <f t="shared" ref="F120:K120" si="52">SUM(F12+F17+F23)</f>
        <v>0</v>
      </c>
      <c r="G120" s="63">
        <f t="shared" ref="G120:I120" si="53">SUM(G12+G17+G23)</f>
        <v>0</v>
      </c>
      <c r="H120" s="63">
        <f t="shared" si="53"/>
        <v>0</v>
      </c>
      <c r="I120" s="63">
        <f t="shared" si="53"/>
        <v>0</v>
      </c>
      <c r="J120" s="63">
        <f t="shared" si="52"/>
        <v>0</v>
      </c>
      <c r="K120" s="63">
        <f t="shared" si="52"/>
        <v>0</v>
      </c>
      <c r="L120" s="68">
        <f>SUM(L12+L17+L23)</f>
        <v>284684</v>
      </c>
      <c r="M120" s="68">
        <f t="shared" ref="M120:Q120" si="54">SUM(M12+M17+M23)</f>
        <v>0</v>
      </c>
      <c r="N120" s="68">
        <f t="shared" si="54"/>
        <v>0</v>
      </c>
      <c r="O120" s="68">
        <f t="shared" si="54"/>
        <v>0</v>
      </c>
      <c r="P120" s="68">
        <f t="shared" si="54"/>
        <v>0</v>
      </c>
      <c r="Q120" s="68">
        <f t="shared" si="54"/>
        <v>0</v>
      </c>
      <c r="R120" s="63">
        <f>SUM(R12+R17+R23)</f>
        <v>284684</v>
      </c>
      <c r="S120" s="63">
        <f>SUM(S12+S17+S23)</f>
        <v>111060</v>
      </c>
      <c r="T120" s="4"/>
    </row>
    <row r="121" spans="1:20" ht="15" x14ac:dyDescent="0.25">
      <c r="A121" s="119"/>
      <c r="B121" s="119"/>
      <c r="C121" s="26" t="s">
        <v>11</v>
      </c>
      <c r="D121" s="63">
        <f>SUM(D18)</f>
        <v>400000</v>
      </c>
      <c r="E121" s="63">
        <f>SUM(E18)</f>
        <v>286000</v>
      </c>
      <c r="F121" s="63">
        <f t="shared" ref="F121:K121" si="55">SUM(F18)</f>
        <v>0</v>
      </c>
      <c r="G121" s="63">
        <f t="shared" ref="G121:I121" si="56">SUM(G18)</f>
        <v>0</v>
      </c>
      <c r="H121" s="63">
        <f t="shared" si="56"/>
        <v>0</v>
      </c>
      <c r="I121" s="63">
        <f t="shared" si="56"/>
        <v>0</v>
      </c>
      <c r="J121" s="63">
        <f t="shared" si="55"/>
        <v>0</v>
      </c>
      <c r="K121" s="63">
        <f t="shared" si="55"/>
        <v>0</v>
      </c>
      <c r="L121" s="68">
        <f>SUM(L18)</f>
        <v>686000</v>
      </c>
      <c r="M121" s="68">
        <f t="shared" ref="M121:Q121" si="57">SUM(M18)</f>
        <v>0</v>
      </c>
      <c r="N121" s="68">
        <f t="shared" si="57"/>
        <v>0</v>
      </c>
      <c r="O121" s="68">
        <f t="shared" si="57"/>
        <v>0</v>
      </c>
      <c r="P121" s="68">
        <f t="shared" si="57"/>
        <v>0</v>
      </c>
      <c r="Q121" s="68">
        <f t="shared" si="57"/>
        <v>0</v>
      </c>
      <c r="R121" s="63">
        <f>SUM(R18)</f>
        <v>686000</v>
      </c>
      <c r="S121" s="63">
        <f>SUM(S18)</f>
        <v>686000</v>
      </c>
      <c r="T121" s="4"/>
    </row>
    <row r="122" spans="1:20" ht="15" x14ac:dyDescent="0.25">
      <c r="A122" s="119"/>
      <c r="B122" s="119"/>
      <c r="C122" s="26" t="s">
        <v>8</v>
      </c>
      <c r="D122" s="63">
        <f>SUM(D13)</f>
        <v>1500</v>
      </c>
      <c r="E122" s="63">
        <f>SUM(E13)</f>
        <v>0</v>
      </c>
      <c r="F122" s="63">
        <f t="shared" ref="F122:K122" si="58">SUM(F13)</f>
        <v>0</v>
      </c>
      <c r="G122" s="63">
        <f t="shared" ref="G122:I122" si="59">SUM(G13)</f>
        <v>0</v>
      </c>
      <c r="H122" s="63">
        <f t="shared" si="59"/>
        <v>0</v>
      </c>
      <c r="I122" s="63">
        <f t="shared" si="59"/>
        <v>0</v>
      </c>
      <c r="J122" s="63">
        <f t="shared" si="58"/>
        <v>0</v>
      </c>
      <c r="K122" s="63">
        <f t="shared" si="58"/>
        <v>0</v>
      </c>
      <c r="L122" s="63">
        <f>SUM(L13)</f>
        <v>1500</v>
      </c>
      <c r="M122" s="63">
        <f t="shared" ref="M122:Q122" si="60">SUM(M13)</f>
        <v>0</v>
      </c>
      <c r="N122" s="63">
        <f t="shared" si="60"/>
        <v>0</v>
      </c>
      <c r="O122" s="63">
        <f t="shared" si="60"/>
        <v>0</v>
      </c>
      <c r="P122" s="63">
        <f t="shared" si="60"/>
        <v>0</v>
      </c>
      <c r="Q122" s="63">
        <f t="shared" si="60"/>
        <v>0</v>
      </c>
      <c r="R122" s="63">
        <f>SUM(R13)</f>
        <v>1500</v>
      </c>
      <c r="S122" s="63">
        <f>SUM(S13)</f>
        <v>266</v>
      </c>
      <c r="T122" s="4"/>
    </row>
    <row r="123" spans="1:20" ht="15" x14ac:dyDescent="0.25">
      <c r="A123" s="119"/>
      <c r="B123" s="119"/>
      <c r="C123" s="26" t="s">
        <v>9</v>
      </c>
      <c r="D123" s="63">
        <f>SUM(D19+D25+D14)</f>
        <v>0</v>
      </c>
      <c r="E123" s="63">
        <f>SUM(E19+E25+E14)</f>
        <v>57477</v>
      </c>
      <c r="F123" s="63">
        <f t="shared" ref="F123:K123" si="61">SUM(F19+F25+F14)</f>
        <v>0</v>
      </c>
      <c r="G123" s="63">
        <f t="shared" ref="G123:I123" si="62">SUM(G19+G25+G14)</f>
        <v>0</v>
      </c>
      <c r="H123" s="63">
        <f t="shared" si="62"/>
        <v>0</v>
      </c>
      <c r="I123" s="63">
        <f t="shared" si="62"/>
        <v>0</v>
      </c>
      <c r="J123" s="63">
        <f t="shared" si="61"/>
        <v>0</v>
      </c>
      <c r="K123" s="63">
        <f t="shared" si="61"/>
        <v>0</v>
      </c>
      <c r="L123" s="63">
        <f>SUM(L19+L25+L14)</f>
        <v>57477</v>
      </c>
      <c r="M123" s="63">
        <f t="shared" ref="M123:Q123" si="63">SUM(M19+M25+M14)</f>
        <v>0</v>
      </c>
      <c r="N123" s="63">
        <f t="shared" si="63"/>
        <v>0</v>
      </c>
      <c r="O123" s="63">
        <f t="shared" si="63"/>
        <v>0</v>
      </c>
      <c r="P123" s="63">
        <f t="shared" si="63"/>
        <v>0</v>
      </c>
      <c r="Q123" s="63">
        <f t="shared" si="63"/>
        <v>0</v>
      </c>
      <c r="R123" s="63">
        <f>SUM(R19+R25+R14)</f>
        <v>57477</v>
      </c>
      <c r="S123" s="63">
        <f>SUM(S19+S25+S14)</f>
        <v>55758</v>
      </c>
      <c r="T123" s="4"/>
    </row>
    <row r="124" spans="1:20" ht="15" x14ac:dyDescent="0.25">
      <c r="A124" s="119"/>
      <c r="B124" s="119"/>
      <c r="C124" s="26" t="s">
        <v>66</v>
      </c>
      <c r="D124" s="63">
        <f t="shared" ref="D124:S124" si="64">D20</f>
        <v>0</v>
      </c>
      <c r="E124" s="63">
        <f t="shared" si="64"/>
        <v>0</v>
      </c>
      <c r="F124" s="63">
        <f t="shared" si="64"/>
        <v>0</v>
      </c>
      <c r="G124" s="63">
        <f t="shared" ref="G124:I124" si="65">G20</f>
        <v>0</v>
      </c>
      <c r="H124" s="63">
        <f t="shared" si="65"/>
        <v>0</v>
      </c>
      <c r="I124" s="63">
        <f t="shared" si="65"/>
        <v>0</v>
      </c>
      <c r="J124" s="63">
        <f t="shared" si="64"/>
        <v>0</v>
      </c>
      <c r="K124" s="63">
        <f t="shared" si="64"/>
        <v>0</v>
      </c>
      <c r="L124" s="63">
        <f t="shared" si="64"/>
        <v>0</v>
      </c>
      <c r="M124" s="63">
        <f t="shared" ref="M124:R124" si="66">M20</f>
        <v>0</v>
      </c>
      <c r="N124" s="63">
        <f t="shared" si="66"/>
        <v>0</v>
      </c>
      <c r="O124" s="63">
        <f t="shared" si="66"/>
        <v>0</v>
      </c>
      <c r="P124" s="63">
        <f t="shared" si="66"/>
        <v>0</v>
      </c>
      <c r="Q124" s="63">
        <f t="shared" si="66"/>
        <v>0</v>
      </c>
      <c r="R124" s="63">
        <f t="shared" si="66"/>
        <v>0</v>
      </c>
      <c r="S124" s="63">
        <f t="shared" si="64"/>
        <v>0</v>
      </c>
      <c r="T124" s="4"/>
    </row>
    <row r="125" spans="1:20" ht="15" x14ac:dyDescent="0.25">
      <c r="A125" s="119"/>
      <c r="B125" s="119"/>
      <c r="C125" s="82" t="s">
        <v>58</v>
      </c>
      <c r="D125" s="83">
        <f>SUM(D15+D21)</f>
        <v>3054284</v>
      </c>
      <c r="E125" s="83">
        <f t="shared" ref="E125:S125" si="67">SUM(E15+E21)</f>
        <v>0</v>
      </c>
      <c r="F125" s="83">
        <f t="shared" si="67"/>
        <v>0</v>
      </c>
      <c r="G125" s="83">
        <f t="shared" ref="G125:I125" si="68">SUM(G15+G21)</f>
        <v>0</v>
      </c>
      <c r="H125" s="83">
        <f t="shared" si="68"/>
        <v>0</v>
      </c>
      <c r="I125" s="83">
        <f t="shared" si="68"/>
        <v>0</v>
      </c>
      <c r="J125" s="83">
        <f t="shared" si="67"/>
        <v>0</v>
      </c>
      <c r="K125" s="83">
        <f t="shared" si="67"/>
        <v>0</v>
      </c>
      <c r="L125" s="83">
        <f t="shared" si="67"/>
        <v>3054284</v>
      </c>
      <c r="M125" s="83">
        <f t="shared" ref="M125:R125" si="69">SUM(M15+M21)</f>
        <v>0</v>
      </c>
      <c r="N125" s="83">
        <f t="shared" si="69"/>
        <v>0</v>
      </c>
      <c r="O125" s="83">
        <f t="shared" si="69"/>
        <v>0</v>
      </c>
      <c r="P125" s="83">
        <f t="shared" si="69"/>
        <v>0</v>
      </c>
      <c r="Q125" s="83">
        <f t="shared" si="69"/>
        <v>0</v>
      </c>
      <c r="R125" s="83">
        <f t="shared" si="69"/>
        <v>3054284</v>
      </c>
      <c r="S125" s="83">
        <f t="shared" si="67"/>
        <v>2053742</v>
      </c>
      <c r="T125" s="4"/>
    </row>
    <row r="126" spans="1:20" ht="15" x14ac:dyDescent="0.25">
      <c r="A126" s="119"/>
      <c r="B126" s="119"/>
      <c r="C126" s="82" t="s">
        <v>63</v>
      </c>
      <c r="D126" s="83">
        <f t="shared" ref="D126:S126" si="70">SUM(D113:D124)</f>
        <v>103660978</v>
      </c>
      <c r="E126" s="83">
        <f t="shared" si="70"/>
        <v>0</v>
      </c>
      <c r="F126" s="83">
        <f t="shared" si="70"/>
        <v>0</v>
      </c>
      <c r="G126" s="83">
        <f t="shared" ref="G126:I126" si="71">SUM(G113:G124)</f>
        <v>0</v>
      </c>
      <c r="H126" s="83">
        <f t="shared" si="71"/>
        <v>0</v>
      </c>
      <c r="I126" s="83">
        <f t="shared" si="71"/>
        <v>0</v>
      </c>
      <c r="J126" s="83">
        <f t="shared" si="70"/>
        <v>0</v>
      </c>
      <c r="K126" s="83">
        <f t="shared" si="70"/>
        <v>0</v>
      </c>
      <c r="L126" s="83">
        <f t="shared" si="70"/>
        <v>103660978</v>
      </c>
      <c r="M126" s="83">
        <f t="shared" ref="M126:R126" si="72">SUM(M113:M124)</f>
        <v>0</v>
      </c>
      <c r="N126" s="83">
        <f t="shared" si="72"/>
        <v>1704000</v>
      </c>
      <c r="O126" s="83">
        <f t="shared" si="72"/>
        <v>-2109251</v>
      </c>
      <c r="P126" s="83">
        <f t="shared" si="72"/>
        <v>0</v>
      </c>
      <c r="Q126" s="83">
        <f t="shared" si="72"/>
        <v>0</v>
      </c>
      <c r="R126" s="83">
        <f t="shared" si="72"/>
        <v>103255727</v>
      </c>
      <c r="S126" s="83">
        <f t="shared" si="70"/>
        <v>67556371</v>
      </c>
      <c r="T126" s="4"/>
    </row>
    <row r="127" spans="1:20" ht="15" x14ac:dyDescent="0.25">
      <c r="A127" s="119"/>
      <c r="B127" s="119"/>
      <c r="C127" s="26" t="s">
        <v>14</v>
      </c>
      <c r="D127" s="63">
        <f>SUM(D28+D32+D61+D88+D103+D105)</f>
        <v>66692640</v>
      </c>
      <c r="E127" s="63">
        <f>SUM(E28+E32+E61+E88+E103+E105)</f>
        <v>-192965</v>
      </c>
      <c r="F127" s="63">
        <f t="shared" ref="F127:K127" si="73">SUM(F28+F32+F61+F88+F103+F105)</f>
        <v>0</v>
      </c>
      <c r="G127" s="63">
        <f t="shared" ref="G127:I127" si="74">SUM(G28+G32+G61+G88+G103+G105)</f>
        <v>0</v>
      </c>
      <c r="H127" s="63">
        <f t="shared" si="74"/>
        <v>0</v>
      </c>
      <c r="I127" s="63">
        <f t="shared" si="74"/>
        <v>0</v>
      </c>
      <c r="J127" s="63">
        <f t="shared" si="73"/>
        <v>0</v>
      </c>
      <c r="K127" s="63">
        <f t="shared" si="73"/>
        <v>0</v>
      </c>
      <c r="L127" s="63">
        <f>SUM(L28+L32+L61+L88+L103+L105)</f>
        <v>66499675</v>
      </c>
      <c r="M127" s="63">
        <f t="shared" ref="M127:Q127" si="75">SUM(M28+M32+M61+M88+M103+M105)</f>
        <v>-30469</v>
      </c>
      <c r="N127" s="63">
        <f t="shared" si="75"/>
        <v>0</v>
      </c>
      <c r="O127" s="63">
        <f t="shared" si="75"/>
        <v>0</v>
      </c>
      <c r="P127" s="63">
        <f t="shared" si="75"/>
        <v>0</v>
      </c>
      <c r="Q127" s="63">
        <f t="shared" si="75"/>
        <v>0</v>
      </c>
      <c r="R127" s="63">
        <f>SUM(R28+R32+R61+R88+R103+R105)</f>
        <v>66469206</v>
      </c>
      <c r="S127" s="63">
        <f>SUM(S28+S32+S61+S88+S103+S105)</f>
        <v>41558663</v>
      </c>
      <c r="T127" s="4"/>
    </row>
    <row r="128" spans="1:20" ht="15" x14ac:dyDescent="0.25">
      <c r="A128" s="119"/>
      <c r="B128" s="119"/>
      <c r="C128" s="26" t="s">
        <v>69</v>
      </c>
      <c r="D128" s="63">
        <f>D33</f>
        <v>1000000</v>
      </c>
      <c r="E128" s="63">
        <f t="shared" ref="E128:S128" si="76">E33</f>
        <v>0</v>
      </c>
      <c r="F128" s="63">
        <f t="shared" si="76"/>
        <v>0</v>
      </c>
      <c r="G128" s="63">
        <f t="shared" si="76"/>
        <v>0</v>
      </c>
      <c r="H128" s="63">
        <f t="shared" si="76"/>
        <v>0</v>
      </c>
      <c r="I128" s="63">
        <f t="shared" si="76"/>
        <v>0</v>
      </c>
      <c r="J128" s="63">
        <f t="shared" si="76"/>
        <v>0</v>
      </c>
      <c r="K128" s="63">
        <f t="shared" si="76"/>
        <v>0</v>
      </c>
      <c r="L128" s="63">
        <f t="shared" si="76"/>
        <v>1000000</v>
      </c>
      <c r="M128" s="63">
        <f t="shared" ref="M128:R128" si="77">M33</f>
        <v>0</v>
      </c>
      <c r="N128" s="63">
        <f t="shared" si="77"/>
        <v>0</v>
      </c>
      <c r="O128" s="63">
        <f t="shared" si="77"/>
        <v>0</v>
      </c>
      <c r="P128" s="63">
        <f t="shared" si="77"/>
        <v>0</v>
      </c>
      <c r="Q128" s="63">
        <f t="shared" si="77"/>
        <v>0</v>
      </c>
      <c r="R128" s="63">
        <f t="shared" si="77"/>
        <v>1000000</v>
      </c>
      <c r="S128" s="63">
        <f t="shared" si="76"/>
        <v>374025</v>
      </c>
      <c r="T128" s="4"/>
    </row>
    <row r="129" spans="1:20" ht="15" x14ac:dyDescent="0.25">
      <c r="A129" s="119"/>
      <c r="B129" s="119"/>
      <c r="C129" s="26" t="s">
        <v>17</v>
      </c>
      <c r="D129" s="63">
        <f>SUM(D34)</f>
        <v>2465650</v>
      </c>
      <c r="E129" s="63">
        <f>SUM(E34)</f>
        <v>0</v>
      </c>
      <c r="F129" s="63">
        <f t="shared" ref="F129:K129" si="78">SUM(F34)</f>
        <v>0</v>
      </c>
      <c r="G129" s="63">
        <f t="shared" ref="G129:I129" si="79">SUM(G34)</f>
        <v>0</v>
      </c>
      <c r="H129" s="63">
        <f t="shared" si="79"/>
        <v>0</v>
      </c>
      <c r="I129" s="63">
        <f t="shared" si="79"/>
        <v>0</v>
      </c>
      <c r="J129" s="63">
        <f t="shared" si="78"/>
        <v>0</v>
      </c>
      <c r="K129" s="63">
        <f t="shared" si="78"/>
        <v>0</v>
      </c>
      <c r="L129" s="63">
        <f>SUM(L34)</f>
        <v>2465650</v>
      </c>
      <c r="M129" s="63">
        <f t="shared" ref="M129:Q129" si="80">SUM(M34)</f>
        <v>0</v>
      </c>
      <c r="N129" s="63">
        <f t="shared" si="80"/>
        <v>0</v>
      </c>
      <c r="O129" s="63">
        <f t="shared" si="80"/>
        <v>0</v>
      </c>
      <c r="P129" s="63">
        <f t="shared" si="80"/>
        <v>0</v>
      </c>
      <c r="Q129" s="63">
        <f t="shared" si="80"/>
        <v>0</v>
      </c>
      <c r="R129" s="63">
        <f>SUM(R34)</f>
        <v>2465650</v>
      </c>
      <c r="S129" s="63">
        <f>SUM(S34)</f>
        <v>1759950</v>
      </c>
      <c r="T129" s="4"/>
    </row>
    <row r="130" spans="1:20" ht="15" x14ac:dyDescent="0.25">
      <c r="A130" s="119"/>
      <c r="B130" s="119"/>
      <c r="C130" s="26" t="s">
        <v>37</v>
      </c>
      <c r="D130" s="63">
        <f t="shared" ref="D130:F131" si="81">SUM(D35+D62)</f>
        <v>1905000</v>
      </c>
      <c r="E130" s="63">
        <f t="shared" si="81"/>
        <v>0</v>
      </c>
      <c r="F130" s="63">
        <f t="shared" si="81"/>
        <v>0</v>
      </c>
      <c r="G130" s="63">
        <f t="shared" ref="G130:I130" si="82">SUM(G35+G62)</f>
        <v>0</v>
      </c>
      <c r="H130" s="63">
        <f t="shared" si="82"/>
        <v>0</v>
      </c>
      <c r="I130" s="63">
        <f t="shared" si="82"/>
        <v>0</v>
      </c>
      <c r="J130" s="63">
        <f t="shared" ref="J130:S131" si="83">SUM(J35+J62)</f>
        <v>0</v>
      </c>
      <c r="K130" s="63">
        <f t="shared" si="83"/>
        <v>0</v>
      </c>
      <c r="L130" s="63">
        <f t="shared" si="83"/>
        <v>1905000</v>
      </c>
      <c r="M130" s="63">
        <f t="shared" ref="M130:R130" si="84">SUM(M35+M62)</f>
        <v>0</v>
      </c>
      <c r="N130" s="63">
        <f t="shared" si="84"/>
        <v>0</v>
      </c>
      <c r="O130" s="63">
        <f t="shared" si="84"/>
        <v>0</v>
      </c>
      <c r="P130" s="63">
        <f t="shared" si="84"/>
        <v>0</v>
      </c>
      <c r="Q130" s="63">
        <f t="shared" si="84"/>
        <v>0</v>
      </c>
      <c r="R130" s="63">
        <f t="shared" si="84"/>
        <v>1905000</v>
      </c>
      <c r="S130" s="63">
        <f t="shared" si="83"/>
        <v>1788300</v>
      </c>
      <c r="T130" s="4"/>
    </row>
    <row r="131" spans="1:20" ht="15" x14ac:dyDescent="0.25">
      <c r="A131" s="119"/>
      <c r="B131" s="119"/>
      <c r="C131" s="26" t="s">
        <v>38</v>
      </c>
      <c r="D131" s="63">
        <f t="shared" si="81"/>
        <v>445000</v>
      </c>
      <c r="E131" s="63">
        <f t="shared" si="81"/>
        <v>0</v>
      </c>
      <c r="F131" s="63">
        <f t="shared" si="81"/>
        <v>0</v>
      </c>
      <c r="G131" s="63">
        <f t="shared" ref="G131:I131" si="85">SUM(G36+G63)</f>
        <v>0</v>
      </c>
      <c r="H131" s="63">
        <f t="shared" si="85"/>
        <v>0</v>
      </c>
      <c r="I131" s="63">
        <f t="shared" si="85"/>
        <v>0</v>
      </c>
      <c r="J131" s="63">
        <f t="shared" si="83"/>
        <v>0</v>
      </c>
      <c r="K131" s="63">
        <f t="shared" si="83"/>
        <v>0</v>
      </c>
      <c r="L131" s="63">
        <f t="shared" si="83"/>
        <v>445000</v>
      </c>
      <c r="M131" s="63">
        <f t="shared" ref="M131:R131" si="86">SUM(M36+M63)</f>
        <v>0</v>
      </c>
      <c r="N131" s="63">
        <f t="shared" si="86"/>
        <v>0</v>
      </c>
      <c r="O131" s="63">
        <f t="shared" si="86"/>
        <v>0</v>
      </c>
      <c r="P131" s="63">
        <f t="shared" si="86"/>
        <v>0</v>
      </c>
      <c r="Q131" s="63">
        <f t="shared" si="86"/>
        <v>0</v>
      </c>
      <c r="R131" s="63">
        <f t="shared" si="86"/>
        <v>445000</v>
      </c>
      <c r="S131" s="63">
        <f t="shared" si="83"/>
        <v>0</v>
      </c>
      <c r="T131" s="4"/>
    </row>
    <row r="132" spans="1:20" ht="15" x14ac:dyDescent="0.25">
      <c r="A132" s="119"/>
      <c r="B132" s="119"/>
      <c r="C132" s="26" t="s">
        <v>18</v>
      </c>
      <c r="D132" s="63">
        <f>SUM(D37)</f>
        <v>0</v>
      </c>
      <c r="E132" s="63">
        <f>SUM(E37)</f>
        <v>0</v>
      </c>
      <c r="F132" s="63">
        <f t="shared" ref="F132:K132" si="87">SUM(F37)</f>
        <v>0</v>
      </c>
      <c r="G132" s="63">
        <f t="shared" ref="G132:I132" si="88">SUM(G37)</f>
        <v>0</v>
      </c>
      <c r="H132" s="63">
        <f t="shared" si="88"/>
        <v>0</v>
      </c>
      <c r="I132" s="63">
        <f t="shared" si="88"/>
        <v>0</v>
      </c>
      <c r="J132" s="63">
        <f t="shared" si="87"/>
        <v>0</v>
      </c>
      <c r="K132" s="63">
        <f t="shared" si="87"/>
        <v>0</v>
      </c>
      <c r="L132" s="63">
        <f>SUM(L37)</f>
        <v>0</v>
      </c>
      <c r="M132" s="63">
        <f t="shared" ref="M132:Q132" si="89">SUM(M37)</f>
        <v>0</v>
      </c>
      <c r="N132" s="63">
        <f t="shared" si="89"/>
        <v>0</v>
      </c>
      <c r="O132" s="63">
        <f t="shared" si="89"/>
        <v>0</v>
      </c>
      <c r="P132" s="63">
        <f t="shared" si="89"/>
        <v>0</v>
      </c>
      <c r="Q132" s="63">
        <f t="shared" si="89"/>
        <v>0</v>
      </c>
      <c r="R132" s="63">
        <f>SUM(R37)</f>
        <v>0</v>
      </c>
      <c r="S132" s="63">
        <f>SUM(S37)</f>
        <v>0</v>
      </c>
      <c r="T132" s="4"/>
    </row>
    <row r="133" spans="1:20" ht="15" x14ac:dyDescent="0.25">
      <c r="A133" s="119"/>
      <c r="B133" s="119"/>
      <c r="C133" s="26" t="s">
        <v>42</v>
      </c>
      <c r="D133" s="63">
        <f>SUM(D38+D64)</f>
        <v>220000</v>
      </c>
      <c r="E133" s="63">
        <f>SUM(E38+E64)</f>
        <v>0</v>
      </c>
      <c r="F133" s="63">
        <f t="shared" ref="F133:K133" si="90">SUM(F38+F64)</f>
        <v>0</v>
      </c>
      <c r="G133" s="63">
        <f t="shared" ref="G133:I133" si="91">SUM(G38+G64)</f>
        <v>0</v>
      </c>
      <c r="H133" s="63">
        <f t="shared" si="91"/>
        <v>0</v>
      </c>
      <c r="I133" s="63">
        <f t="shared" si="91"/>
        <v>0</v>
      </c>
      <c r="J133" s="63">
        <f t="shared" si="90"/>
        <v>0</v>
      </c>
      <c r="K133" s="63">
        <f t="shared" si="90"/>
        <v>0</v>
      </c>
      <c r="L133" s="63">
        <f>SUM(L38+L64)</f>
        <v>220000</v>
      </c>
      <c r="M133" s="63">
        <f t="shared" ref="M133:Q133" si="92">SUM(M38+M64)</f>
        <v>0</v>
      </c>
      <c r="N133" s="63">
        <f t="shared" si="92"/>
        <v>0</v>
      </c>
      <c r="O133" s="63">
        <f t="shared" si="92"/>
        <v>0</v>
      </c>
      <c r="P133" s="63">
        <f t="shared" si="92"/>
        <v>0</v>
      </c>
      <c r="Q133" s="63">
        <f t="shared" si="92"/>
        <v>0</v>
      </c>
      <c r="R133" s="63">
        <f>SUM(R38+R64)</f>
        <v>220000</v>
      </c>
      <c r="S133" s="63">
        <f>SUM(S38+S64)</f>
        <v>106000</v>
      </c>
      <c r="T133" s="4"/>
    </row>
    <row r="134" spans="1:20" ht="15" x14ac:dyDescent="0.25">
      <c r="A134" s="119"/>
      <c r="B134" s="119"/>
      <c r="C134" s="26" t="s">
        <v>19</v>
      </c>
      <c r="D134" s="63">
        <f>SUM(D39+D65+D101)</f>
        <v>9600</v>
      </c>
      <c r="E134" s="63">
        <f>SUM(E39+E65+E101)</f>
        <v>192965</v>
      </c>
      <c r="F134" s="63">
        <f t="shared" ref="F134:K134" si="93">SUM(F39+F65+F101)</f>
        <v>0</v>
      </c>
      <c r="G134" s="63">
        <f t="shared" ref="G134:I134" si="94">SUM(G39+G65+G101)</f>
        <v>0</v>
      </c>
      <c r="H134" s="63">
        <f t="shared" si="94"/>
        <v>0</v>
      </c>
      <c r="I134" s="63">
        <f t="shared" si="94"/>
        <v>0</v>
      </c>
      <c r="J134" s="63">
        <f t="shared" si="93"/>
        <v>0</v>
      </c>
      <c r="K134" s="63">
        <f t="shared" si="93"/>
        <v>0</v>
      </c>
      <c r="L134" s="63">
        <f>SUM(L39+L65+L101)</f>
        <v>202565</v>
      </c>
      <c r="M134" s="63">
        <f t="shared" ref="M134:Q134" si="95">SUM(M39+M65+M101)</f>
        <v>30469</v>
      </c>
      <c r="N134" s="63">
        <f t="shared" si="95"/>
        <v>0</v>
      </c>
      <c r="O134" s="63">
        <f t="shared" si="95"/>
        <v>0</v>
      </c>
      <c r="P134" s="63">
        <f t="shared" si="95"/>
        <v>0</v>
      </c>
      <c r="Q134" s="63">
        <f t="shared" si="95"/>
        <v>0</v>
      </c>
      <c r="R134" s="63">
        <f>SUM(R39+R65+R101)</f>
        <v>233034</v>
      </c>
      <c r="S134" s="63">
        <f>SUM(S39+S65+S101)</f>
        <v>225034</v>
      </c>
      <c r="T134" s="4"/>
    </row>
    <row r="135" spans="1:20" ht="15" x14ac:dyDescent="0.25">
      <c r="A135" s="119"/>
      <c r="B135" s="119"/>
      <c r="C135" s="26" t="s">
        <v>39</v>
      </c>
      <c r="D135" s="63">
        <f>SUM(D40)</f>
        <v>150000</v>
      </c>
      <c r="E135" s="63">
        <f>SUM(E40)</f>
        <v>0</v>
      </c>
      <c r="F135" s="63">
        <f t="shared" ref="F135:K135" si="96">SUM(F40)</f>
        <v>0</v>
      </c>
      <c r="G135" s="63">
        <f t="shared" ref="G135:I135" si="97">SUM(G40)</f>
        <v>0</v>
      </c>
      <c r="H135" s="63">
        <f t="shared" si="97"/>
        <v>0</v>
      </c>
      <c r="I135" s="63">
        <f t="shared" si="97"/>
        <v>0</v>
      </c>
      <c r="J135" s="63">
        <f t="shared" si="96"/>
        <v>0</v>
      </c>
      <c r="K135" s="63">
        <f t="shared" si="96"/>
        <v>0</v>
      </c>
      <c r="L135" s="63">
        <f>SUM(L40)</f>
        <v>150000</v>
      </c>
      <c r="M135" s="63">
        <f t="shared" ref="M135:Q135" si="98">SUM(M40)</f>
        <v>0</v>
      </c>
      <c r="N135" s="63">
        <f t="shared" si="98"/>
        <v>0</v>
      </c>
      <c r="O135" s="63">
        <f t="shared" si="98"/>
        <v>0</v>
      </c>
      <c r="P135" s="63">
        <f t="shared" si="98"/>
        <v>0</v>
      </c>
      <c r="Q135" s="63">
        <f t="shared" si="98"/>
        <v>0</v>
      </c>
      <c r="R135" s="63">
        <f>SUM(R40)</f>
        <v>150000</v>
      </c>
      <c r="S135" s="63">
        <f>SUM(S40)</f>
        <v>0</v>
      </c>
      <c r="T135" s="4"/>
    </row>
    <row r="136" spans="1:20" ht="15" x14ac:dyDescent="0.25">
      <c r="A136" s="119"/>
      <c r="B136" s="119"/>
      <c r="C136" s="82" t="s">
        <v>53</v>
      </c>
      <c r="D136" s="83">
        <f>SUM(D30+D41+D66+D90+D103+D105+D101)</f>
        <v>72887890</v>
      </c>
      <c r="E136" s="83">
        <f t="shared" ref="E136:K136" si="99">SUM(E30+E41+E66+E90+E103+E105)</f>
        <v>0</v>
      </c>
      <c r="F136" s="83">
        <f t="shared" si="99"/>
        <v>0</v>
      </c>
      <c r="G136" s="83">
        <f t="shared" ref="G136:I136" si="100">SUM(G30+G41+G66+G90+G103+G105)</f>
        <v>0</v>
      </c>
      <c r="H136" s="83">
        <f t="shared" si="100"/>
        <v>0</v>
      </c>
      <c r="I136" s="83">
        <f t="shared" si="100"/>
        <v>0</v>
      </c>
      <c r="J136" s="83">
        <f t="shared" si="99"/>
        <v>0</v>
      </c>
      <c r="K136" s="83">
        <f t="shared" si="99"/>
        <v>0</v>
      </c>
      <c r="L136" s="83">
        <f>SUM(L30+L41+L66+L90+L103+L105+L101)</f>
        <v>72887890</v>
      </c>
      <c r="M136" s="83">
        <f t="shared" ref="M136:Q136" si="101">SUM(M30+M41+M66+M90+M103+M105+M101)</f>
        <v>0</v>
      </c>
      <c r="N136" s="83">
        <f t="shared" si="101"/>
        <v>0</v>
      </c>
      <c r="O136" s="83">
        <f t="shared" si="101"/>
        <v>0</v>
      </c>
      <c r="P136" s="83">
        <f t="shared" si="101"/>
        <v>0</v>
      </c>
      <c r="Q136" s="83">
        <f t="shared" si="101"/>
        <v>0</v>
      </c>
      <c r="R136" s="83">
        <f>SUM(R30+R41+R66+R90+R103+R105+R101)</f>
        <v>72887890</v>
      </c>
      <c r="S136" s="83">
        <f>SUM(S30+S41+S66+S90+S103+S105+S101)</f>
        <v>45811972</v>
      </c>
      <c r="T136" s="4"/>
    </row>
    <row r="137" spans="1:20" ht="15" x14ac:dyDescent="0.25">
      <c r="A137" s="119"/>
      <c r="B137" s="119"/>
      <c r="C137" s="84" t="s">
        <v>16</v>
      </c>
      <c r="D137" s="83">
        <f>SUM(D31+D42+D67+D91+D102+D104+D106)</f>
        <v>11322946</v>
      </c>
      <c r="E137" s="83">
        <f>SUM(E31+E42+E67+E91+E102+E104+E106)</f>
        <v>0</v>
      </c>
      <c r="F137" s="83">
        <f t="shared" ref="F137:S137" si="102">SUM(F31+F42+F67+F91+F102+F104+F106)</f>
        <v>0</v>
      </c>
      <c r="G137" s="83">
        <f t="shared" ref="G137:I137" si="103">SUM(G31+G42+G67+G91+G102+G104+G106)</f>
        <v>0</v>
      </c>
      <c r="H137" s="83">
        <f t="shared" si="103"/>
        <v>0</v>
      </c>
      <c r="I137" s="83">
        <f t="shared" si="103"/>
        <v>0</v>
      </c>
      <c r="J137" s="83">
        <f t="shared" si="102"/>
        <v>0</v>
      </c>
      <c r="K137" s="83">
        <f t="shared" si="102"/>
        <v>0</v>
      </c>
      <c r="L137" s="83">
        <f t="shared" si="102"/>
        <v>11322946</v>
      </c>
      <c r="M137" s="83">
        <f t="shared" ref="M137:R137" si="104">SUM(M31+M42+M67+M91+M102+M104+M106)</f>
        <v>0</v>
      </c>
      <c r="N137" s="83">
        <f t="shared" si="104"/>
        <v>0</v>
      </c>
      <c r="O137" s="83">
        <f t="shared" si="104"/>
        <v>0</v>
      </c>
      <c r="P137" s="83">
        <f t="shared" si="104"/>
        <v>0</v>
      </c>
      <c r="Q137" s="83">
        <f t="shared" si="104"/>
        <v>0</v>
      </c>
      <c r="R137" s="83">
        <f t="shared" si="104"/>
        <v>11322946</v>
      </c>
      <c r="S137" s="83">
        <f t="shared" si="102"/>
        <v>7167530</v>
      </c>
      <c r="T137" s="4"/>
    </row>
    <row r="138" spans="1:20" ht="15" x14ac:dyDescent="0.25">
      <c r="A138" s="119"/>
      <c r="B138" s="119"/>
      <c r="C138" s="26" t="s">
        <v>20</v>
      </c>
      <c r="D138" s="63">
        <f t="shared" ref="D138:F139" si="105">SUM(D43+D68+D92)</f>
        <v>729031</v>
      </c>
      <c r="E138" s="63">
        <f t="shared" si="105"/>
        <v>0</v>
      </c>
      <c r="F138" s="63">
        <f t="shared" si="105"/>
        <v>0</v>
      </c>
      <c r="G138" s="63">
        <f t="shared" ref="G138:I138" si="106">SUM(G43+G68+G92)</f>
        <v>0</v>
      </c>
      <c r="H138" s="63">
        <f t="shared" si="106"/>
        <v>0</v>
      </c>
      <c r="I138" s="63">
        <f t="shared" si="106"/>
        <v>0</v>
      </c>
      <c r="J138" s="63">
        <f t="shared" ref="J138:S139" si="107">SUM(J43+J68+J92)</f>
        <v>0</v>
      </c>
      <c r="K138" s="63">
        <f t="shared" si="107"/>
        <v>0</v>
      </c>
      <c r="L138" s="63">
        <f t="shared" si="107"/>
        <v>729031</v>
      </c>
      <c r="M138" s="63">
        <f t="shared" ref="M138:R138" si="108">SUM(M43+M68+M92)</f>
        <v>0</v>
      </c>
      <c r="N138" s="63">
        <f t="shared" si="108"/>
        <v>0</v>
      </c>
      <c r="O138" s="63">
        <f t="shared" si="108"/>
        <v>0</v>
      </c>
      <c r="P138" s="63">
        <f t="shared" si="108"/>
        <v>0</v>
      </c>
      <c r="Q138" s="63">
        <f t="shared" si="108"/>
        <v>0</v>
      </c>
      <c r="R138" s="63">
        <f t="shared" si="108"/>
        <v>729031</v>
      </c>
      <c r="S138" s="63">
        <f t="shared" si="107"/>
        <v>47304</v>
      </c>
      <c r="T138" s="4"/>
    </row>
    <row r="139" spans="1:20" ht="15" x14ac:dyDescent="0.25">
      <c r="A139" s="119"/>
      <c r="B139" s="119"/>
      <c r="C139" s="26" t="s">
        <v>40</v>
      </c>
      <c r="D139" s="63">
        <f t="shared" si="105"/>
        <v>1100000</v>
      </c>
      <c r="E139" s="63">
        <f t="shared" si="105"/>
        <v>0</v>
      </c>
      <c r="F139" s="63">
        <f t="shared" si="105"/>
        <v>0</v>
      </c>
      <c r="G139" s="63">
        <f t="shared" ref="G139:I139" si="109">SUM(G44+G69+G93)</f>
        <v>0</v>
      </c>
      <c r="H139" s="63">
        <f t="shared" si="109"/>
        <v>0</v>
      </c>
      <c r="I139" s="63">
        <f t="shared" si="109"/>
        <v>0</v>
      </c>
      <c r="J139" s="63">
        <f t="shared" si="107"/>
        <v>0</v>
      </c>
      <c r="K139" s="63">
        <f t="shared" si="107"/>
        <v>0</v>
      </c>
      <c r="L139" s="68">
        <f t="shared" si="107"/>
        <v>1100000</v>
      </c>
      <c r="M139" s="68">
        <f t="shared" ref="M139:R139" si="110">SUM(M44+M69+M93)</f>
        <v>0</v>
      </c>
      <c r="N139" s="68">
        <f t="shared" si="110"/>
        <v>0</v>
      </c>
      <c r="O139" s="68">
        <f t="shared" si="110"/>
        <v>0</v>
      </c>
      <c r="P139" s="68">
        <f t="shared" si="110"/>
        <v>0</v>
      </c>
      <c r="Q139" s="68">
        <f t="shared" si="110"/>
        <v>0</v>
      </c>
      <c r="R139" s="63">
        <f t="shared" si="110"/>
        <v>1100000</v>
      </c>
      <c r="S139" s="63">
        <f t="shared" si="107"/>
        <v>20613</v>
      </c>
      <c r="T139" s="4"/>
    </row>
    <row r="140" spans="1:20" ht="15" x14ac:dyDescent="0.25">
      <c r="A140" s="119"/>
      <c r="B140" s="119"/>
      <c r="C140" s="26" t="s">
        <v>21</v>
      </c>
      <c r="D140" s="63">
        <f t="shared" ref="D140:F142" si="111">SUM(D70+D45)</f>
        <v>290120</v>
      </c>
      <c r="E140" s="63">
        <f t="shared" si="111"/>
        <v>0</v>
      </c>
      <c r="F140" s="63">
        <f t="shared" si="111"/>
        <v>0</v>
      </c>
      <c r="G140" s="63">
        <f t="shared" ref="G140:I140" si="112">SUM(G70+G45)</f>
        <v>0</v>
      </c>
      <c r="H140" s="63">
        <f t="shared" si="112"/>
        <v>0</v>
      </c>
      <c r="I140" s="63">
        <f t="shared" si="112"/>
        <v>0</v>
      </c>
      <c r="J140" s="63">
        <f t="shared" ref="J140:S142" si="113">SUM(J70+J45)</f>
        <v>0</v>
      </c>
      <c r="K140" s="63">
        <f t="shared" si="113"/>
        <v>0</v>
      </c>
      <c r="L140" s="63">
        <f t="shared" si="113"/>
        <v>290120</v>
      </c>
      <c r="M140" s="63">
        <f t="shared" ref="M140:R140" si="114">SUM(M70+M45)</f>
        <v>0</v>
      </c>
      <c r="N140" s="63">
        <f t="shared" si="114"/>
        <v>0</v>
      </c>
      <c r="O140" s="63">
        <f t="shared" si="114"/>
        <v>0</v>
      </c>
      <c r="P140" s="63">
        <f t="shared" si="114"/>
        <v>0</v>
      </c>
      <c r="Q140" s="63">
        <f t="shared" si="114"/>
        <v>0</v>
      </c>
      <c r="R140" s="63">
        <f t="shared" si="114"/>
        <v>290120</v>
      </c>
      <c r="S140" s="63">
        <f t="shared" si="113"/>
        <v>193080</v>
      </c>
      <c r="T140" s="4"/>
    </row>
    <row r="141" spans="1:20" ht="15" x14ac:dyDescent="0.25">
      <c r="A141" s="119"/>
      <c r="B141" s="119"/>
      <c r="C141" s="26" t="s">
        <v>22</v>
      </c>
      <c r="D141" s="63">
        <f t="shared" si="111"/>
        <v>132470</v>
      </c>
      <c r="E141" s="63">
        <f t="shared" si="111"/>
        <v>0</v>
      </c>
      <c r="F141" s="63">
        <f t="shared" si="111"/>
        <v>0</v>
      </c>
      <c r="G141" s="63">
        <f t="shared" ref="G141:I141" si="115">SUM(G71+G46)</f>
        <v>0</v>
      </c>
      <c r="H141" s="63">
        <f t="shared" si="115"/>
        <v>0</v>
      </c>
      <c r="I141" s="63">
        <f t="shared" si="115"/>
        <v>0</v>
      </c>
      <c r="J141" s="63">
        <f t="shared" si="113"/>
        <v>0</v>
      </c>
      <c r="K141" s="63">
        <f t="shared" si="113"/>
        <v>0</v>
      </c>
      <c r="L141" s="63">
        <f t="shared" si="113"/>
        <v>132470</v>
      </c>
      <c r="M141" s="63">
        <f t="shared" ref="M141:R141" si="116">SUM(M71+M46)</f>
        <v>0</v>
      </c>
      <c r="N141" s="63">
        <f t="shared" si="116"/>
        <v>0</v>
      </c>
      <c r="O141" s="63">
        <f t="shared" si="116"/>
        <v>0</v>
      </c>
      <c r="P141" s="63">
        <f t="shared" si="116"/>
        <v>0</v>
      </c>
      <c r="Q141" s="63">
        <f t="shared" si="116"/>
        <v>0</v>
      </c>
      <c r="R141" s="63">
        <f t="shared" si="116"/>
        <v>132470</v>
      </c>
      <c r="S141" s="63">
        <f t="shared" si="113"/>
        <v>74735</v>
      </c>
      <c r="T141" s="4"/>
    </row>
    <row r="142" spans="1:20" ht="15" x14ac:dyDescent="0.25">
      <c r="A142" s="119"/>
      <c r="B142" s="119"/>
      <c r="C142" s="26" t="s">
        <v>23</v>
      </c>
      <c r="D142" s="63">
        <f t="shared" si="111"/>
        <v>3293041</v>
      </c>
      <c r="E142" s="63">
        <f t="shared" si="111"/>
        <v>0</v>
      </c>
      <c r="F142" s="63">
        <f t="shared" si="111"/>
        <v>0</v>
      </c>
      <c r="G142" s="63">
        <f t="shared" ref="G142:I142" si="117">SUM(G72+G47)</f>
        <v>0</v>
      </c>
      <c r="H142" s="63">
        <f t="shared" si="117"/>
        <v>0</v>
      </c>
      <c r="I142" s="63">
        <f t="shared" si="117"/>
        <v>0</v>
      </c>
      <c r="J142" s="63">
        <f t="shared" si="113"/>
        <v>0</v>
      </c>
      <c r="K142" s="63">
        <f t="shared" si="113"/>
        <v>0</v>
      </c>
      <c r="L142" s="63">
        <f t="shared" si="113"/>
        <v>3293041</v>
      </c>
      <c r="M142" s="63">
        <f t="shared" ref="M142:R142" si="118">SUM(M72+M47)</f>
        <v>0</v>
      </c>
      <c r="N142" s="63">
        <f t="shared" si="118"/>
        <v>0</v>
      </c>
      <c r="O142" s="63">
        <f t="shared" si="118"/>
        <v>0</v>
      </c>
      <c r="P142" s="63">
        <f t="shared" si="118"/>
        <v>0</v>
      </c>
      <c r="Q142" s="63">
        <f t="shared" si="118"/>
        <v>0</v>
      </c>
      <c r="R142" s="63">
        <f t="shared" si="118"/>
        <v>3293041</v>
      </c>
      <c r="S142" s="63">
        <f t="shared" si="113"/>
        <v>2465759</v>
      </c>
      <c r="T142" s="4"/>
    </row>
    <row r="143" spans="1:20" ht="15" x14ac:dyDescent="0.25">
      <c r="A143" s="119"/>
      <c r="B143" s="119"/>
      <c r="C143" s="26" t="s">
        <v>29</v>
      </c>
      <c r="D143" s="63">
        <f>SUM(D73)</f>
        <v>7282720</v>
      </c>
      <c r="E143" s="63">
        <f>SUM(E73)</f>
        <v>0</v>
      </c>
      <c r="F143" s="63">
        <f t="shared" ref="F143:K143" si="119">SUM(F73)</f>
        <v>0</v>
      </c>
      <c r="G143" s="63">
        <f t="shared" ref="G143:I143" si="120">SUM(G73)</f>
        <v>0</v>
      </c>
      <c r="H143" s="63">
        <f t="shared" si="120"/>
        <v>0</v>
      </c>
      <c r="I143" s="63">
        <f t="shared" si="120"/>
        <v>0</v>
      </c>
      <c r="J143" s="63">
        <f t="shared" si="119"/>
        <v>0</v>
      </c>
      <c r="K143" s="63">
        <f t="shared" si="119"/>
        <v>0</v>
      </c>
      <c r="L143" s="68">
        <f>SUM(L73)</f>
        <v>7282720</v>
      </c>
      <c r="M143" s="68">
        <f t="shared" ref="M143:Q143" si="121">SUM(M73)</f>
        <v>0</v>
      </c>
      <c r="N143" s="68">
        <f t="shared" si="121"/>
        <v>0</v>
      </c>
      <c r="O143" s="68">
        <f t="shared" si="121"/>
        <v>-1660828</v>
      </c>
      <c r="P143" s="68">
        <f t="shared" si="121"/>
        <v>0</v>
      </c>
      <c r="Q143" s="68">
        <f t="shared" si="121"/>
        <v>0</v>
      </c>
      <c r="R143" s="63">
        <f>SUM(R73)</f>
        <v>5621892</v>
      </c>
      <c r="S143" s="63">
        <f>SUM(S73)</f>
        <v>4394565</v>
      </c>
      <c r="T143" s="4"/>
    </row>
    <row r="144" spans="1:20" ht="15" x14ac:dyDescent="0.25">
      <c r="A144" s="119"/>
      <c r="B144" s="119"/>
      <c r="C144" s="26" t="s">
        <v>24</v>
      </c>
      <c r="D144" s="63">
        <f>SUM(D74+D48)</f>
        <v>1558000</v>
      </c>
      <c r="E144" s="63">
        <f>SUM(E74+E48)</f>
        <v>-1767</v>
      </c>
      <c r="F144" s="63">
        <f t="shared" ref="F144:K144" si="122">SUM(F74+F48)</f>
        <v>0</v>
      </c>
      <c r="G144" s="63">
        <f t="shared" ref="G144:I144" si="123">SUM(G74+G48)</f>
        <v>0</v>
      </c>
      <c r="H144" s="63">
        <f t="shared" si="123"/>
        <v>0</v>
      </c>
      <c r="I144" s="63">
        <f t="shared" si="123"/>
        <v>0</v>
      </c>
      <c r="J144" s="63">
        <f t="shared" si="122"/>
        <v>0</v>
      </c>
      <c r="K144" s="63">
        <f t="shared" si="122"/>
        <v>0</v>
      </c>
      <c r="L144" s="68">
        <f>SUM(L74+L48)</f>
        <v>1556233</v>
      </c>
      <c r="M144" s="68">
        <f t="shared" ref="M144:Q144" si="124">SUM(M74+M48)</f>
        <v>0</v>
      </c>
      <c r="N144" s="68">
        <f t="shared" si="124"/>
        <v>0</v>
      </c>
      <c r="O144" s="68">
        <f t="shared" si="124"/>
        <v>0</v>
      </c>
      <c r="P144" s="68">
        <f t="shared" si="124"/>
        <v>0</v>
      </c>
      <c r="Q144" s="68">
        <f t="shared" si="124"/>
        <v>0</v>
      </c>
      <c r="R144" s="63">
        <f>SUM(R74+R48)</f>
        <v>1556233</v>
      </c>
      <c r="S144" s="63">
        <f>SUM(S74+S48)</f>
        <v>14103</v>
      </c>
      <c r="T144" s="4"/>
    </row>
    <row r="145" spans="1:20" ht="15" x14ac:dyDescent="0.25">
      <c r="A145" s="119"/>
      <c r="B145" s="119"/>
      <c r="C145" s="26" t="s">
        <v>46</v>
      </c>
      <c r="D145" s="63">
        <f t="shared" ref="D145:F146" si="125">SUM(D49)</f>
        <v>6000</v>
      </c>
      <c r="E145" s="63">
        <f t="shared" si="125"/>
        <v>0</v>
      </c>
      <c r="F145" s="63">
        <f t="shared" si="125"/>
        <v>0</v>
      </c>
      <c r="G145" s="63">
        <f t="shared" ref="G145:I145" si="126">SUM(G49)</f>
        <v>0</v>
      </c>
      <c r="H145" s="63">
        <f t="shared" si="126"/>
        <v>0</v>
      </c>
      <c r="I145" s="63">
        <f t="shared" si="126"/>
        <v>0</v>
      </c>
      <c r="J145" s="63">
        <f t="shared" ref="J145:S146" si="127">SUM(J49)</f>
        <v>0</v>
      </c>
      <c r="K145" s="63">
        <f t="shared" si="127"/>
        <v>0</v>
      </c>
      <c r="L145" s="68">
        <f t="shared" si="127"/>
        <v>6000</v>
      </c>
      <c r="M145" s="68">
        <f t="shared" ref="M145:R145" si="128">SUM(M49)</f>
        <v>0</v>
      </c>
      <c r="N145" s="68">
        <f t="shared" si="128"/>
        <v>0</v>
      </c>
      <c r="O145" s="68">
        <f t="shared" si="128"/>
        <v>0</v>
      </c>
      <c r="P145" s="68">
        <f t="shared" si="128"/>
        <v>0</v>
      </c>
      <c r="Q145" s="68">
        <f t="shared" si="128"/>
        <v>0</v>
      </c>
      <c r="R145" s="63">
        <f t="shared" si="128"/>
        <v>6000</v>
      </c>
      <c r="S145" s="63">
        <f t="shared" si="127"/>
        <v>4000</v>
      </c>
      <c r="T145" s="4"/>
    </row>
    <row r="146" spans="1:20" ht="15" x14ac:dyDescent="0.25">
      <c r="A146" s="119"/>
      <c r="B146" s="119"/>
      <c r="C146" s="65" t="s">
        <v>25</v>
      </c>
      <c r="D146" s="63">
        <f t="shared" si="125"/>
        <v>0</v>
      </c>
      <c r="E146" s="63">
        <f t="shared" si="125"/>
        <v>0</v>
      </c>
      <c r="F146" s="63">
        <f t="shared" si="125"/>
        <v>0</v>
      </c>
      <c r="G146" s="63">
        <f t="shared" ref="G146:I146" si="129">SUM(G50)</f>
        <v>0</v>
      </c>
      <c r="H146" s="63">
        <f t="shared" si="129"/>
        <v>0</v>
      </c>
      <c r="I146" s="63">
        <f t="shared" si="129"/>
        <v>0</v>
      </c>
      <c r="J146" s="63">
        <f t="shared" si="127"/>
        <v>0</v>
      </c>
      <c r="K146" s="63">
        <f t="shared" si="127"/>
        <v>0</v>
      </c>
      <c r="L146" s="68">
        <f t="shared" si="127"/>
        <v>0</v>
      </c>
      <c r="M146" s="68">
        <f t="shared" ref="M146:R146" si="130">SUM(M50)</f>
        <v>0</v>
      </c>
      <c r="N146" s="68">
        <f t="shared" si="130"/>
        <v>0</v>
      </c>
      <c r="O146" s="68">
        <f t="shared" si="130"/>
        <v>0</v>
      </c>
      <c r="P146" s="68">
        <f t="shared" si="130"/>
        <v>0</v>
      </c>
      <c r="Q146" s="68">
        <f t="shared" si="130"/>
        <v>0</v>
      </c>
      <c r="R146" s="63">
        <f t="shared" si="130"/>
        <v>0</v>
      </c>
      <c r="S146" s="63">
        <f t="shared" si="127"/>
        <v>0</v>
      </c>
      <c r="T146" s="4"/>
    </row>
    <row r="147" spans="1:20" ht="15" x14ac:dyDescent="0.25">
      <c r="A147" s="119"/>
      <c r="B147" s="119"/>
      <c r="C147" s="26" t="s">
        <v>26</v>
      </c>
      <c r="D147" s="63">
        <f t="shared" ref="D147:F148" si="131">SUM(D76+D51)</f>
        <v>1396569</v>
      </c>
      <c r="E147" s="63">
        <f t="shared" si="131"/>
        <v>-3000</v>
      </c>
      <c r="F147" s="63">
        <f t="shared" si="131"/>
        <v>0</v>
      </c>
      <c r="G147" s="63">
        <f t="shared" ref="G147:I147" si="132">SUM(G76+G51)</f>
        <v>0</v>
      </c>
      <c r="H147" s="63">
        <f t="shared" si="132"/>
        <v>0</v>
      </c>
      <c r="I147" s="63">
        <f t="shared" si="132"/>
        <v>0</v>
      </c>
      <c r="J147" s="63">
        <f>SUM(J76+J51)</f>
        <v>0</v>
      </c>
      <c r="K147" s="63">
        <f>SUM(K76+K51)</f>
        <v>0</v>
      </c>
      <c r="L147" s="68">
        <f>SUM(L76+L51+L98)</f>
        <v>1393569</v>
      </c>
      <c r="M147" s="68">
        <f t="shared" ref="M147:Q147" si="133">SUM(M76+M51+M98)</f>
        <v>0</v>
      </c>
      <c r="N147" s="68">
        <f t="shared" si="133"/>
        <v>1341732</v>
      </c>
      <c r="O147" s="68">
        <f t="shared" si="133"/>
        <v>0</v>
      </c>
      <c r="P147" s="68">
        <f t="shared" si="133"/>
        <v>0</v>
      </c>
      <c r="Q147" s="68">
        <f t="shared" si="133"/>
        <v>0</v>
      </c>
      <c r="R147" s="68">
        <f>SUM(R76+R51+R98)</f>
        <v>2735301</v>
      </c>
      <c r="S147" s="68">
        <f>SUM(S76+S51+S98)</f>
        <v>433453</v>
      </c>
      <c r="T147" s="4"/>
    </row>
    <row r="148" spans="1:20" ht="15" x14ac:dyDescent="0.25">
      <c r="A148" s="119"/>
      <c r="B148" s="119"/>
      <c r="C148" s="26" t="s">
        <v>41</v>
      </c>
      <c r="D148" s="63">
        <f t="shared" si="131"/>
        <v>75000</v>
      </c>
      <c r="E148" s="63">
        <f t="shared" si="131"/>
        <v>0</v>
      </c>
      <c r="F148" s="63">
        <f t="shared" si="131"/>
        <v>0</v>
      </c>
      <c r="G148" s="63">
        <f t="shared" ref="G148:I148" si="134">SUM(G77+G52)</f>
        <v>0</v>
      </c>
      <c r="H148" s="63">
        <f t="shared" si="134"/>
        <v>0</v>
      </c>
      <c r="I148" s="63">
        <f t="shared" si="134"/>
        <v>0</v>
      </c>
      <c r="J148" s="63">
        <f>SUM(J77+J52)</f>
        <v>0</v>
      </c>
      <c r="K148" s="63">
        <f>SUM(K77+K52)</f>
        <v>0</v>
      </c>
      <c r="L148" s="68">
        <f>SUM(L77+L52)</f>
        <v>75000</v>
      </c>
      <c r="M148" s="68">
        <f t="shared" ref="M148:Q148" si="135">SUM(M77+M52)</f>
        <v>0</v>
      </c>
      <c r="N148" s="68">
        <f t="shared" si="135"/>
        <v>0</v>
      </c>
      <c r="O148" s="68">
        <f t="shared" si="135"/>
        <v>0</v>
      </c>
      <c r="P148" s="68">
        <f t="shared" si="135"/>
        <v>0</v>
      </c>
      <c r="Q148" s="68">
        <f t="shared" si="135"/>
        <v>0</v>
      </c>
      <c r="R148" s="63">
        <f>SUM(R77+R52)</f>
        <v>75000</v>
      </c>
      <c r="S148" s="63">
        <f>SUM(S77+S52)</f>
        <v>0</v>
      </c>
      <c r="T148" s="4"/>
    </row>
    <row r="149" spans="1:20" ht="15" x14ac:dyDescent="0.25">
      <c r="A149" s="119"/>
      <c r="B149" s="119"/>
      <c r="C149" s="26" t="s">
        <v>64</v>
      </c>
      <c r="D149" s="63">
        <f t="shared" ref="D149:S149" si="136">SUM(D53)</f>
        <v>0</v>
      </c>
      <c r="E149" s="63">
        <f t="shared" si="136"/>
        <v>0</v>
      </c>
      <c r="F149" s="63">
        <f t="shared" si="136"/>
        <v>0</v>
      </c>
      <c r="G149" s="63">
        <f t="shared" ref="G149:I149" si="137">SUM(G53)</f>
        <v>0</v>
      </c>
      <c r="H149" s="63">
        <f t="shared" si="137"/>
        <v>0</v>
      </c>
      <c r="I149" s="63">
        <f t="shared" si="137"/>
        <v>0</v>
      </c>
      <c r="J149" s="63">
        <f t="shared" si="136"/>
        <v>0</v>
      </c>
      <c r="K149" s="63">
        <f t="shared" si="136"/>
        <v>0</v>
      </c>
      <c r="L149" s="68">
        <f t="shared" si="136"/>
        <v>0</v>
      </c>
      <c r="M149" s="68">
        <f t="shared" ref="M149:R149" si="138">SUM(M53)</f>
        <v>0</v>
      </c>
      <c r="N149" s="68">
        <f t="shared" si="138"/>
        <v>0</v>
      </c>
      <c r="O149" s="68">
        <f t="shared" si="138"/>
        <v>0</v>
      </c>
      <c r="P149" s="68">
        <f t="shared" si="138"/>
        <v>0</v>
      </c>
      <c r="Q149" s="68">
        <f t="shared" si="138"/>
        <v>0</v>
      </c>
      <c r="R149" s="63">
        <f t="shared" si="138"/>
        <v>0</v>
      </c>
      <c r="S149" s="63">
        <f t="shared" si="136"/>
        <v>0</v>
      </c>
      <c r="T149" s="4"/>
    </row>
    <row r="150" spans="1:20" ht="15" x14ac:dyDescent="0.25">
      <c r="A150" s="119"/>
      <c r="B150" s="119"/>
      <c r="C150" s="26" t="s">
        <v>27</v>
      </c>
      <c r="D150" s="63">
        <f>SUM(D99+D78+D54)</f>
        <v>3441945</v>
      </c>
      <c r="E150" s="63">
        <f>SUM(E99+E78+E54)</f>
        <v>0</v>
      </c>
      <c r="F150" s="63">
        <f t="shared" ref="F150:K150" si="139">SUM(F99+F78+F54)</f>
        <v>0</v>
      </c>
      <c r="G150" s="63">
        <f t="shared" ref="G150:I150" si="140">SUM(G99+G78+G54)</f>
        <v>0</v>
      </c>
      <c r="H150" s="63">
        <f t="shared" si="140"/>
        <v>0</v>
      </c>
      <c r="I150" s="63">
        <f t="shared" si="140"/>
        <v>0</v>
      </c>
      <c r="J150" s="63">
        <f t="shared" si="139"/>
        <v>0</v>
      </c>
      <c r="K150" s="63">
        <f t="shared" si="139"/>
        <v>0</v>
      </c>
      <c r="L150" s="68">
        <f>SUM(L99+L78+L54)</f>
        <v>3441945</v>
      </c>
      <c r="M150" s="68">
        <f t="shared" ref="M150:Q150" si="141">SUM(M99+M78+M54)</f>
        <v>0</v>
      </c>
      <c r="N150" s="68">
        <f t="shared" si="141"/>
        <v>362268</v>
      </c>
      <c r="O150" s="68">
        <f t="shared" si="141"/>
        <v>-448423</v>
      </c>
      <c r="P150" s="68">
        <f t="shared" si="141"/>
        <v>0</v>
      </c>
      <c r="Q150" s="68">
        <f t="shared" si="141"/>
        <v>0</v>
      </c>
      <c r="R150" s="63">
        <f>SUM(R99+R78+R54)</f>
        <v>3355790</v>
      </c>
      <c r="S150" s="63">
        <f>SUM(S99+S78+S54)</f>
        <v>1495123</v>
      </c>
      <c r="T150" s="4"/>
    </row>
    <row r="151" spans="1:20" ht="15" x14ac:dyDescent="0.25">
      <c r="A151" s="119"/>
      <c r="B151" s="119"/>
      <c r="C151" s="26" t="s">
        <v>44</v>
      </c>
      <c r="D151" s="63">
        <f t="shared" ref="D151:S151" si="142">SUM(D55)</f>
        <v>0</v>
      </c>
      <c r="E151" s="63">
        <f t="shared" si="142"/>
        <v>0</v>
      </c>
      <c r="F151" s="63">
        <f t="shared" si="142"/>
        <v>0</v>
      </c>
      <c r="G151" s="63">
        <f t="shared" ref="G151:I151" si="143">SUM(G55)</f>
        <v>0</v>
      </c>
      <c r="H151" s="63">
        <f t="shared" si="143"/>
        <v>0</v>
      </c>
      <c r="I151" s="63">
        <f t="shared" si="143"/>
        <v>0</v>
      </c>
      <c r="J151" s="63">
        <f t="shared" si="142"/>
        <v>0</v>
      </c>
      <c r="K151" s="63">
        <f t="shared" si="142"/>
        <v>0</v>
      </c>
      <c r="L151" s="63">
        <f t="shared" si="142"/>
        <v>0</v>
      </c>
      <c r="M151" s="63">
        <f t="shared" ref="M151:R151" si="144">SUM(M55)</f>
        <v>0</v>
      </c>
      <c r="N151" s="63">
        <f t="shared" si="144"/>
        <v>0</v>
      </c>
      <c r="O151" s="63">
        <f t="shared" si="144"/>
        <v>0</v>
      </c>
      <c r="P151" s="63">
        <f t="shared" si="144"/>
        <v>0</v>
      </c>
      <c r="Q151" s="63">
        <f t="shared" si="144"/>
        <v>0</v>
      </c>
      <c r="R151" s="63">
        <f t="shared" si="144"/>
        <v>0</v>
      </c>
      <c r="S151" s="63">
        <f t="shared" si="142"/>
        <v>0</v>
      </c>
      <c r="T151" s="4"/>
    </row>
    <row r="152" spans="1:20" ht="15" x14ac:dyDescent="0.25">
      <c r="A152" s="119"/>
      <c r="B152" s="119"/>
      <c r="C152" s="67" t="s">
        <v>28</v>
      </c>
      <c r="D152" s="63">
        <f t="shared" ref="D152:S152" si="145">SUM(D56,D79)</f>
        <v>35000</v>
      </c>
      <c r="E152" s="63">
        <f t="shared" si="145"/>
        <v>4767</v>
      </c>
      <c r="F152" s="63">
        <f t="shared" si="145"/>
        <v>0</v>
      </c>
      <c r="G152" s="63">
        <f t="shared" ref="G152:I152" si="146">SUM(G56,G79)</f>
        <v>0</v>
      </c>
      <c r="H152" s="63">
        <f t="shared" si="146"/>
        <v>0</v>
      </c>
      <c r="I152" s="63">
        <f t="shared" si="146"/>
        <v>0</v>
      </c>
      <c r="J152" s="63">
        <f t="shared" si="145"/>
        <v>0</v>
      </c>
      <c r="K152" s="63">
        <f t="shared" si="145"/>
        <v>0</v>
      </c>
      <c r="L152" s="63">
        <f t="shared" si="145"/>
        <v>39767</v>
      </c>
      <c r="M152" s="63">
        <f t="shared" ref="M152:R152" si="147">SUM(M56,M79)</f>
        <v>0</v>
      </c>
      <c r="N152" s="63">
        <f t="shared" si="147"/>
        <v>0</v>
      </c>
      <c r="O152" s="63">
        <f t="shared" si="147"/>
        <v>0</v>
      </c>
      <c r="P152" s="63">
        <f t="shared" si="147"/>
        <v>0</v>
      </c>
      <c r="Q152" s="63">
        <f t="shared" si="147"/>
        <v>0</v>
      </c>
      <c r="R152" s="63">
        <f t="shared" si="147"/>
        <v>39767</v>
      </c>
      <c r="S152" s="63">
        <f t="shared" si="145"/>
        <v>28426</v>
      </c>
      <c r="T152" s="4"/>
    </row>
    <row r="153" spans="1:20" ht="15" x14ac:dyDescent="0.25">
      <c r="A153" s="119"/>
      <c r="B153" s="119"/>
      <c r="C153" s="82" t="s">
        <v>52</v>
      </c>
      <c r="D153" s="83">
        <f>SUM(D57+D80+D100)</f>
        <v>19339896</v>
      </c>
      <c r="E153" s="83">
        <f>SUM(E57+E80+E100)</f>
        <v>0</v>
      </c>
      <c r="F153" s="83">
        <f t="shared" ref="F153:L153" si="148">SUM(F57+F80+F100)</f>
        <v>0</v>
      </c>
      <c r="G153" s="83">
        <f t="shared" ref="G153:I153" si="149">SUM(G57+G80+G100)</f>
        <v>0</v>
      </c>
      <c r="H153" s="83">
        <f t="shared" si="149"/>
        <v>0</v>
      </c>
      <c r="I153" s="83">
        <f t="shared" si="149"/>
        <v>0</v>
      </c>
      <c r="J153" s="83">
        <f t="shared" si="148"/>
        <v>0</v>
      </c>
      <c r="K153" s="83">
        <f t="shared" si="148"/>
        <v>0</v>
      </c>
      <c r="L153" s="83">
        <f t="shared" si="148"/>
        <v>19339896</v>
      </c>
      <c r="M153" s="83">
        <f t="shared" ref="M153:Q153" si="150">SUM(M57+M80+M100)</f>
        <v>0</v>
      </c>
      <c r="N153" s="83">
        <f t="shared" si="150"/>
        <v>1704000</v>
      </c>
      <c r="O153" s="83">
        <f t="shared" si="150"/>
        <v>-2109251</v>
      </c>
      <c r="P153" s="83">
        <f t="shared" si="150"/>
        <v>0</v>
      </c>
      <c r="Q153" s="83">
        <f t="shared" si="150"/>
        <v>0</v>
      </c>
      <c r="R153" s="83">
        <f>SUM(R57+R80+R100)</f>
        <v>18934645</v>
      </c>
      <c r="S153" s="83">
        <f>SUM(S57+S80+S100)</f>
        <v>9171161</v>
      </c>
      <c r="T153" s="4"/>
    </row>
    <row r="154" spans="1:20" ht="15" x14ac:dyDescent="0.25">
      <c r="A154" s="119"/>
      <c r="B154" s="119"/>
      <c r="C154" s="65" t="s">
        <v>47</v>
      </c>
      <c r="D154" s="63">
        <f>SUM(D58)</f>
        <v>86808</v>
      </c>
      <c r="E154" s="63">
        <f>SUM(E58)</f>
        <v>0</v>
      </c>
      <c r="F154" s="63">
        <f t="shared" ref="F154:K154" si="151">SUM(F58)</f>
        <v>0</v>
      </c>
      <c r="G154" s="63">
        <f t="shared" ref="G154:I154" si="152">SUM(G58)</f>
        <v>0</v>
      </c>
      <c r="H154" s="63">
        <f t="shared" si="152"/>
        <v>0</v>
      </c>
      <c r="I154" s="63">
        <f t="shared" si="152"/>
        <v>0</v>
      </c>
      <c r="J154" s="63">
        <f t="shared" si="151"/>
        <v>0</v>
      </c>
      <c r="K154" s="63">
        <f t="shared" si="151"/>
        <v>0</v>
      </c>
      <c r="L154" s="63">
        <f>SUM(L58)</f>
        <v>86808</v>
      </c>
      <c r="M154" s="63">
        <f t="shared" ref="M154:Q154" si="153">SUM(M58)</f>
        <v>0</v>
      </c>
      <c r="N154" s="63">
        <f t="shared" si="153"/>
        <v>0</v>
      </c>
      <c r="O154" s="63">
        <f t="shared" si="153"/>
        <v>0</v>
      </c>
      <c r="P154" s="63">
        <f t="shared" si="153"/>
        <v>0</v>
      </c>
      <c r="Q154" s="63">
        <f t="shared" si="153"/>
        <v>0</v>
      </c>
      <c r="R154" s="63">
        <f>SUM(R58)</f>
        <v>86808</v>
      </c>
      <c r="S154" s="63">
        <f>SUM(S58)</f>
        <v>0</v>
      </c>
      <c r="T154" s="4"/>
    </row>
    <row r="155" spans="1:20" ht="15" x14ac:dyDescent="0.25">
      <c r="A155" s="119"/>
      <c r="B155" s="119"/>
      <c r="C155" s="67" t="s">
        <v>48</v>
      </c>
      <c r="D155" s="63">
        <f>SUM(D83+D59)</f>
        <v>23438</v>
      </c>
      <c r="E155" s="63">
        <f>SUM(E83+E59)</f>
        <v>0</v>
      </c>
      <c r="F155" s="63">
        <f t="shared" ref="F155:K155" si="154">SUM(F83+F59)</f>
        <v>0</v>
      </c>
      <c r="G155" s="63">
        <f t="shared" ref="G155:I155" si="155">SUM(G83+G59)</f>
        <v>0</v>
      </c>
      <c r="H155" s="63">
        <f t="shared" si="155"/>
        <v>0</v>
      </c>
      <c r="I155" s="63">
        <f t="shared" si="155"/>
        <v>0</v>
      </c>
      <c r="J155" s="63">
        <f t="shared" si="154"/>
        <v>0</v>
      </c>
      <c r="K155" s="63">
        <f t="shared" si="154"/>
        <v>0</v>
      </c>
      <c r="L155" s="63">
        <f>SUM(L83+L59)</f>
        <v>23438</v>
      </c>
      <c r="M155" s="63">
        <f t="shared" ref="M155:Q155" si="156">SUM(M83+M59)</f>
        <v>0</v>
      </c>
      <c r="N155" s="63">
        <f t="shared" si="156"/>
        <v>0</v>
      </c>
      <c r="O155" s="63">
        <f t="shared" si="156"/>
        <v>0</v>
      </c>
      <c r="P155" s="63">
        <f t="shared" si="156"/>
        <v>0</v>
      </c>
      <c r="Q155" s="63">
        <f t="shared" si="156"/>
        <v>0</v>
      </c>
      <c r="R155" s="63">
        <f>SUM(R83+R59)</f>
        <v>23438</v>
      </c>
      <c r="S155" s="63">
        <f>SUM(S83+S59)</f>
        <v>0</v>
      </c>
      <c r="T155" s="4"/>
    </row>
    <row r="156" spans="1:20" ht="15" x14ac:dyDescent="0.25">
      <c r="A156" s="119"/>
      <c r="B156" s="119"/>
      <c r="C156" s="82" t="s">
        <v>56</v>
      </c>
      <c r="D156" s="85">
        <f>SUM(D60)</f>
        <v>110246</v>
      </c>
      <c r="E156" s="85">
        <f>SUM(E60)</f>
        <v>0</v>
      </c>
      <c r="F156" s="85">
        <f t="shared" ref="F156:S156" si="157">SUM(F60)</f>
        <v>0</v>
      </c>
      <c r="G156" s="85">
        <f t="shared" ref="G156:I156" si="158">SUM(G60)</f>
        <v>0</v>
      </c>
      <c r="H156" s="85">
        <f t="shared" si="158"/>
        <v>0</v>
      </c>
      <c r="I156" s="85">
        <f t="shared" si="158"/>
        <v>0</v>
      </c>
      <c r="J156" s="85">
        <f t="shared" si="157"/>
        <v>0</v>
      </c>
      <c r="K156" s="85">
        <f t="shared" si="157"/>
        <v>0</v>
      </c>
      <c r="L156" s="85">
        <f t="shared" si="157"/>
        <v>110246</v>
      </c>
      <c r="M156" s="85">
        <f t="shared" ref="M156:R156" si="159">SUM(M60)</f>
        <v>0</v>
      </c>
      <c r="N156" s="85">
        <f t="shared" si="159"/>
        <v>0</v>
      </c>
      <c r="O156" s="85">
        <f t="shared" si="159"/>
        <v>0</v>
      </c>
      <c r="P156" s="85">
        <f t="shared" si="159"/>
        <v>0</v>
      </c>
      <c r="Q156" s="85">
        <f t="shared" si="159"/>
        <v>0</v>
      </c>
      <c r="R156" s="85">
        <f t="shared" si="159"/>
        <v>110246</v>
      </c>
      <c r="S156" s="85">
        <f t="shared" si="157"/>
        <v>0</v>
      </c>
    </row>
    <row r="157" spans="1:20" ht="15" x14ac:dyDescent="0.25">
      <c r="A157" s="119"/>
      <c r="B157" s="119"/>
      <c r="C157" s="65" t="s">
        <v>50</v>
      </c>
      <c r="D157" s="25">
        <f t="shared" ref="D157:F159" si="160">SUM(D85)</f>
        <v>0</v>
      </c>
      <c r="E157" s="25">
        <f t="shared" si="160"/>
        <v>0</v>
      </c>
      <c r="F157" s="25">
        <f t="shared" si="160"/>
        <v>0</v>
      </c>
      <c r="G157" s="25">
        <f t="shared" ref="G157:I157" si="161">SUM(G85)</f>
        <v>0</v>
      </c>
      <c r="H157" s="25">
        <f t="shared" si="161"/>
        <v>0</v>
      </c>
      <c r="I157" s="25">
        <f t="shared" si="161"/>
        <v>0</v>
      </c>
      <c r="J157" s="25">
        <f t="shared" ref="J157:S159" si="162">SUM(J85)</f>
        <v>0</v>
      </c>
      <c r="K157" s="25">
        <f t="shared" si="162"/>
        <v>0</v>
      </c>
      <c r="L157" s="25">
        <f t="shared" si="162"/>
        <v>0</v>
      </c>
      <c r="M157" s="25">
        <f t="shared" ref="M157:R157" si="163">SUM(M85)</f>
        <v>0</v>
      </c>
      <c r="N157" s="25">
        <f t="shared" si="163"/>
        <v>0</v>
      </c>
      <c r="O157" s="25">
        <f t="shared" si="163"/>
        <v>0</v>
      </c>
      <c r="P157" s="25">
        <f t="shared" si="163"/>
        <v>0</v>
      </c>
      <c r="Q157" s="25">
        <f t="shared" si="163"/>
        <v>0</v>
      </c>
      <c r="R157" s="25">
        <f t="shared" si="163"/>
        <v>0</v>
      </c>
      <c r="S157" s="25">
        <f t="shared" si="162"/>
        <v>0</v>
      </c>
    </row>
    <row r="158" spans="1:20" ht="15" x14ac:dyDescent="0.25">
      <c r="A158" s="119"/>
      <c r="B158" s="119"/>
      <c r="C158" s="65" t="s">
        <v>51</v>
      </c>
      <c r="D158" s="25">
        <f t="shared" si="160"/>
        <v>0</v>
      </c>
      <c r="E158" s="25">
        <f t="shared" si="160"/>
        <v>0</v>
      </c>
      <c r="F158" s="25">
        <f t="shared" si="160"/>
        <v>0</v>
      </c>
      <c r="G158" s="25">
        <f t="shared" ref="G158:I158" si="164">SUM(G86)</f>
        <v>0</v>
      </c>
      <c r="H158" s="25">
        <f t="shared" si="164"/>
        <v>0</v>
      </c>
      <c r="I158" s="25">
        <f t="shared" si="164"/>
        <v>0</v>
      </c>
      <c r="J158" s="25">
        <f t="shared" si="162"/>
        <v>0</v>
      </c>
      <c r="K158" s="25">
        <f t="shared" si="162"/>
        <v>0</v>
      </c>
      <c r="L158" s="25">
        <f t="shared" si="162"/>
        <v>0</v>
      </c>
      <c r="M158" s="25">
        <f t="shared" ref="M158:R158" si="165">SUM(M86)</f>
        <v>0</v>
      </c>
      <c r="N158" s="25">
        <f t="shared" si="165"/>
        <v>0</v>
      </c>
      <c r="O158" s="25">
        <f t="shared" si="165"/>
        <v>0</v>
      </c>
      <c r="P158" s="25">
        <f t="shared" si="165"/>
        <v>0</v>
      </c>
      <c r="Q158" s="25">
        <f t="shared" si="165"/>
        <v>0</v>
      </c>
      <c r="R158" s="25">
        <f t="shared" si="165"/>
        <v>0</v>
      </c>
      <c r="S158" s="25">
        <f t="shared" si="162"/>
        <v>0</v>
      </c>
    </row>
    <row r="159" spans="1:20" ht="15" x14ac:dyDescent="0.25">
      <c r="A159" s="119"/>
      <c r="B159" s="119"/>
      <c r="C159" s="82" t="s">
        <v>57</v>
      </c>
      <c r="D159" s="85">
        <f t="shared" si="160"/>
        <v>0</v>
      </c>
      <c r="E159" s="85">
        <f t="shared" si="160"/>
        <v>0</v>
      </c>
      <c r="F159" s="85">
        <f t="shared" si="160"/>
        <v>0</v>
      </c>
      <c r="G159" s="85">
        <f t="shared" ref="G159:I159" si="166">SUM(G87)</f>
        <v>0</v>
      </c>
      <c r="H159" s="85">
        <f t="shared" si="166"/>
        <v>0</v>
      </c>
      <c r="I159" s="85">
        <f t="shared" si="166"/>
        <v>0</v>
      </c>
      <c r="J159" s="85">
        <f t="shared" si="162"/>
        <v>0</v>
      </c>
      <c r="K159" s="85">
        <f t="shared" si="162"/>
        <v>0</v>
      </c>
      <c r="L159" s="85">
        <f t="shared" si="162"/>
        <v>0</v>
      </c>
      <c r="M159" s="85">
        <f t="shared" ref="M159:R159" si="167">SUM(M87)</f>
        <v>0</v>
      </c>
      <c r="N159" s="85">
        <f t="shared" si="167"/>
        <v>0</v>
      </c>
      <c r="O159" s="85">
        <f t="shared" si="167"/>
        <v>0</v>
      </c>
      <c r="P159" s="85">
        <f t="shared" si="167"/>
        <v>0</v>
      </c>
      <c r="Q159" s="85">
        <f t="shared" si="167"/>
        <v>0</v>
      </c>
      <c r="R159" s="85">
        <f t="shared" si="167"/>
        <v>0</v>
      </c>
      <c r="S159" s="85">
        <f t="shared" si="162"/>
        <v>0</v>
      </c>
    </row>
    <row r="160" spans="1:20" ht="15" x14ac:dyDescent="0.25">
      <c r="A160" s="119"/>
      <c r="B160" s="119"/>
      <c r="C160" s="86" t="s">
        <v>65</v>
      </c>
      <c r="D160" s="87">
        <f>SUM(D127:D135,D138:D152,D154:D155,D157:D158,D137)</f>
        <v>103660978</v>
      </c>
      <c r="E160" s="87">
        <f t="shared" ref="E160:S160" si="168">SUM(E127:E135,E138:E152,E154:E155,E157:E158,E137)</f>
        <v>0</v>
      </c>
      <c r="F160" s="87">
        <f t="shared" si="168"/>
        <v>0</v>
      </c>
      <c r="G160" s="87">
        <f t="shared" ref="G160:I160" si="169">SUM(G127:G135,G138:G152,G154:G155,G157:G158,G137)</f>
        <v>0</v>
      </c>
      <c r="H160" s="87">
        <f t="shared" si="169"/>
        <v>0</v>
      </c>
      <c r="I160" s="87">
        <f t="shared" si="169"/>
        <v>0</v>
      </c>
      <c r="J160" s="87">
        <f t="shared" si="168"/>
        <v>0</v>
      </c>
      <c r="K160" s="87">
        <f t="shared" si="168"/>
        <v>0</v>
      </c>
      <c r="L160" s="87">
        <f t="shared" si="168"/>
        <v>103660978</v>
      </c>
      <c r="M160" s="87">
        <f t="shared" ref="M160:R160" si="170">SUM(M127:M135,M138:M152,M154:M155,M157:M158,M137)</f>
        <v>0</v>
      </c>
      <c r="N160" s="87">
        <f t="shared" si="170"/>
        <v>1704000</v>
      </c>
      <c r="O160" s="87">
        <f t="shared" si="170"/>
        <v>-2109251</v>
      </c>
      <c r="P160" s="87">
        <f t="shared" si="170"/>
        <v>0</v>
      </c>
      <c r="Q160" s="87">
        <f t="shared" si="170"/>
        <v>0</v>
      </c>
      <c r="R160" s="87">
        <f t="shared" si="170"/>
        <v>103255727</v>
      </c>
      <c r="S160" s="87">
        <f t="shared" si="168"/>
        <v>62150663</v>
      </c>
    </row>
    <row r="161" spans="3:19" x14ac:dyDescent="0.2">
      <c r="C161" s="5"/>
      <c r="D161" s="1"/>
      <c r="E161" s="1"/>
      <c r="F161" s="1"/>
      <c r="G161" s="1"/>
      <c r="H161" s="1"/>
      <c r="I161" s="1"/>
      <c r="J161" s="3"/>
      <c r="K161" s="3"/>
      <c r="L161" s="1"/>
      <c r="M161" s="1"/>
      <c r="N161" s="1"/>
      <c r="O161" s="1"/>
      <c r="P161" s="1"/>
      <c r="Q161" s="1"/>
      <c r="R161" s="1"/>
      <c r="S161" s="1"/>
    </row>
    <row r="162" spans="3:19" x14ac:dyDescent="0.2">
      <c r="C162" s="5"/>
      <c r="D162" s="1"/>
      <c r="E162" s="1"/>
      <c r="F162" s="1"/>
      <c r="G162" s="1"/>
      <c r="H162" s="1"/>
      <c r="I162" s="1"/>
      <c r="J162" s="3"/>
      <c r="K162" s="3"/>
      <c r="L162" s="1"/>
      <c r="M162" s="1"/>
      <c r="N162" s="1"/>
      <c r="O162" s="1"/>
      <c r="P162" s="1"/>
      <c r="Q162" s="1"/>
      <c r="R162" s="1"/>
      <c r="S162" s="1"/>
    </row>
    <row r="164" spans="3:19" x14ac:dyDescent="0.2">
      <c r="L164" t="s">
        <v>78</v>
      </c>
    </row>
    <row r="166" spans="3:19" x14ac:dyDescent="0.2">
      <c r="L166" t="s">
        <v>79</v>
      </c>
      <c r="P166" s="90">
        <v>0</v>
      </c>
    </row>
    <row r="167" spans="3:19" x14ac:dyDescent="0.2">
      <c r="L167" t="s">
        <v>80</v>
      </c>
      <c r="P167" s="90">
        <v>0</v>
      </c>
    </row>
    <row r="168" spans="3:19" x14ac:dyDescent="0.2">
      <c r="L168" t="s">
        <v>81</v>
      </c>
      <c r="P168" s="90">
        <f>SUM(N7,O7)</f>
        <v>-405251</v>
      </c>
    </row>
    <row r="169" spans="3:19" x14ac:dyDescent="0.2">
      <c r="L169" t="s">
        <v>82</v>
      </c>
      <c r="P169" s="90">
        <v>0</v>
      </c>
    </row>
    <row r="170" spans="3:19" x14ac:dyDescent="0.2">
      <c r="L170" t="s">
        <v>83</v>
      </c>
      <c r="P170" s="90">
        <v>0</v>
      </c>
    </row>
    <row r="171" spans="3:19" x14ac:dyDescent="0.2">
      <c r="L171" t="s">
        <v>84</v>
      </c>
      <c r="P171" s="90">
        <v>0</v>
      </c>
    </row>
    <row r="172" spans="3:19" x14ac:dyDescent="0.2">
      <c r="L172" t="s">
        <v>85</v>
      </c>
      <c r="P172" s="90">
        <v>0</v>
      </c>
    </row>
    <row r="173" spans="3:19" x14ac:dyDescent="0.2">
      <c r="L173" t="s">
        <v>86</v>
      </c>
      <c r="P173" s="90">
        <v>0</v>
      </c>
    </row>
    <row r="174" spans="3:19" x14ac:dyDescent="0.2">
      <c r="L174" t="s">
        <v>87</v>
      </c>
      <c r="P174" s="90">
        <v>0</v>
      </c>
    </row>
    <row r="175" spans="3:19" x14ac:dyDescent="0.2">
      <c r="L175" t="s">
        <v>88</v>
      </c>
      <c r="P175" s="90">
        <v>0</v>
      </c>
    </row>
    <row r="176" spans="3:19" x14ac:dyDescent="0.2">
      <c r="L176" t="s">
        <v>89</v>
      </c>
      <c r="P176" s="90">
        <f>SUM(P166:P175)</f>
        <v>-405251</v>
      </c>
    </row>
    <row r="180" spans="12:16" x14ac:dyDescent="0.2">
      <c r="L180" t="s">
        <v>90</v>
      </c>
    </row>
    <row r="182" spans="12:16" x14ac:dyDescent="0.2">
      <c r="L182" t="s">
        <v>91</v>
      </c>
      <c r="P182" s="90">
        <v>0</v>
      </c>
    </row>
    <row r="183" spans="12:16" x14ac:dyDescent="0.2">
      <c r="L183" t="s">
        <v>92</v>
      </c>
      <c r="P183" s="90">
        <v>0</v>
      </c>
    </row>
    <row r="184" spans="12:16" x14ac:dyDescent="0.2">
      <c r="L184" t="s">
        <v>93</v>
      </c>
      <c r="P184" s="90">
        <v>0</v>
      </c>
    </row>
    <row r="185" spans="12:16" x14ac:dyDescent="0.2">
      <c r="L185" t="s">
        <v>94</v>
      </c>
      <c r="P185" s="90">
        <v>0</v>
      </c>
    </row>
    <row r="186" spans="12:16" x14ac:dyDescent="0.2">
      <c r="L186" t="s">
        <v>95</v>
      </c>
      <c r="P186" s="90">
        <f>SUM(O80,N57)</f>
        <v>-405251</v>
      </c>
    </row>
    <row r="187" spans="12:16" x14ac:dyDescent="0.2">
      <c r="L187" t="s">
        <v>96</v>
      </c>
      <c r="P187" s="90">
        <v>0</v>
      </c>
    </row>
    <row r="188" spans="12:16" x14ac:dyDescent="0.2">
      <c r="L188" t="s">
        <v>97</v>
      </c>
      <c r="P188" s="90">
        <v>0</v>
      </c>
    </row>
    <row r="189" spans="12:16" x14ac:dyDescent="0.2">
      <c r="L189" t="s">
        <v>98</v>
      </c>
      <c r="P189" s="90">
        <v>0</v>
      </c>
    </row>
    <row r="190" spans="12:16" x14ac:dyDescent="0.2">
      <c r="L190" t="s">
        <v>89</v>
      </c>
      <c r="P190" s="90">
        <f>SUM(P182:P189)</f>
        <v>-405251</v>
      </c>
    </row>
    <row r="192" spans="12:16" x14ac:dyDescent="0.2">
      <c r="L192" t="s">
        <v>99</v>
      </c>
    </row>
    <row r="194" spans="12:16" x14ac:dyDescent="0.2">
      <c r="L194" t="s">
        <v>79</v>
      </c>
      <c r="P194" s="90">
        <v>0</v>
      </c>
    </row>
    <row r="195" spans="12:16" x14ac:dyDescent="0.2">
      <c r="L195" t="s">
        <v>81</v>
      </c>
      <c r="P195" s="90">
        <v>0</v>
      </c>
    </row>
    <row r="196" spans="12:16" x14ac:dyDescent="0.2">
      <c r="L196" t="s">
        <v>100</v>
      </c>
      <c r="P196" s="90">
        <v>0</v>
      </c>
    </row>
    <row r="197" spans="12:16" x14ac:dyDescent="0.2">
      <c r="L197" t="s">
        <v>101</v>
      </c>
      <c r="P197" s="90">
        <v>0</v>
      </c>
    </row>
    <row r="198" spans="12:16" x14ac:dyDescent="0.2">
      <c r="L198" t="s">
        <v>102</v>
      </c>
      <c r="P198" s="90">
        <v>0</v>
      </c>
    </row>
    <row r="199" spans="12:16" x14ac:dyDescent="0.2">
      <c r="L199" t="s">
        <v>103</v>
      </c>
      <c r="P199" s="90">
        <v>0</v>
      </c>
    </row>
    <row r="200" spans="12:16" x14ac:dyDescent="0.2">
      <c r="L200" t="s">
        <v>86</v>
      </c>
      <c r="P200" s="90">
        <v>0</v>
      </c>
    </row>
    <row r="201" spans="12:16" x14ac:dyDescent="0.2">
      <c r="L201" t="s">
        <v>87</v>
      </c>
      <c r="P201" s="90">
        <v>0</v>
      </c>
    </row>
    <row r="202" spans="12:16" x14ac:dyDescent="0.2">
      <c r="L202" t="s">
        <v>89</v>
      </c>
      <c r="P202" s="90">
        <v>0</v>
      </c>
    </row>
    <row r="206" spans="12:16" x14ac:dyDescent="0.2">
      <c r="L206" t="s">
        <v>104</v>
      </c>
    </row>
    <row r="208" spans="12:16" x14ac:dyDescent="0.2">
      <c r="L208" t="s">
        <v>91</v>
      </c>
    </row>
    <row r="209" spans="12:16" x14ac:dyDescent="0.2">
      <c r="L209" t="s">
        <v>92</v>
      </c>
    </row>
    <row r="210" spans="12:16" x14ac:dyDescent="0.2">
      <c r="L210" t="s">
        <v>93</v>
      </c>
      <c r="P210" s="90">
        <v>0</v>
      </c>
    </row>
    <row r="211" spans="12:16" x14ac:dyDescent="0.2">
      <c r="L211" t="s">
        <v>94</v>
      </c>
      <c r="P211" s="90">
        <v>0</v>
      </c>
    </row>
    <row r="212" spans="12:16" x14ac:dyDescent="0.2">
      <c r="L212" t="s">
        <v>95</v>
      </c>
      <c r="P212" s="90">
        <v>0</v>
      </c>
    </row>
    <row r="213" spans="12:16" x14ac:dyDescent="0.2">
      <c r="L213" t="s">
        <v>105</v>
      </c>
      <c r="P213" s="90">
        <v>0</v>
      </c>
    </row>
    <row r="214" spans="12:16" x14ac:dyDescent="0.2">
      <c r="L214" t="s">
        <v>106</v>
      </c>
      <c r="P214" s="90">
        <v>0</v>
      </c>
    </row>
    <row r="215" spans="12:16" x14ac:dyDescent="0.2">
      <c r="L215" t="s">
        <v>98</v>
      </c>
      <c r="P215" s="90">
        <v>0</v>
      </c>
    </row>
    <row r="216" spans="12:16" x14ac:dyDescent="0.2">
      <c r="L216" t="s">
        <v>89</v>
      </c>
      <c r="P216" s="90">
        <v>0</v>
      </c>
    </row>
    <row r="219" spans="12:16" x14ac:dyDescent="0.2">
      <c r="L219" t="s">
        <v>107</v>
      </c>
    </row>
    <row r="222" spans="12:16" x14ac:dyDescent="0.2">
      <c r="L222" t="s">
        <v>79</v>
      </c>
      <c r="P222" s="90">
        <v>0</v>
      </c>
    </row>
    <row r="223" spans="12:16" x14ac:dyDescent="0.2">
      <c r="L223" t="s">
        <v>80</v>
      </c>
      <c r="P223" s="90">
        <v>0</v>
      </c>
    </row>
    <row r="224" spans="12:16" x14ac:dyDescent="0.2">
      <c r="L224" t="s">
        <v>81</v>
      </c>
      <c r="P224" s="90">
        <f>SUM(P168)</f>
        <v>-405251</v>
      </c>
    </row>
    <row r="225" spans="12:16" x14ac:dyDescent="0.2">
      <c r="L225" t="s">
        <v>108</v>
      </c>
      <c r="P225" s="90">
        <v>0</v>
      </c>
    </row>
    <row r="226" spans="12:16" x14ac:dyDescent="0.2">
      <c r="L226" t="s">
        <v>109</v>
      </c>
      <c r="P226" s="90">
        <v>0</v>
      </c>
    </row>
    <row r="227" spans="12:16" x14ac:dyDescent="0.2">
      <c r="L227" t="s">
        <v>110</v>
      </c>
      <c r="P227" s="90">
        <v>0</v>
      </c>
    </row>
    <row r="228" spans="12:16" x14ac:dyDescent="0.2">
      <c r="L228" t="s">
        <v>103</v>
      </c>
      <c r="P228" s="90">
        <v>0</v>
      </c>
    </row>
    <row r="229" spans="12:16" x14ac:dyDescent="0.2">
      <c r="L229" t="s">
        <v>86</v>
      </c>
      <c r="P229" s="90">
        <v>0</v>
      </c>
    </row>
    <row r="230" spans="12:16" x14ac:dyDescent="0.2">
      <c r="L230" t="s">
        <v>87</v>
      </c>
      <c r="P230" s="90">
        <v>0</v>
      </c>
    </row>
    <row r="231" spans="12:16" x14ac:dyDescent="0.2">
      <c r="L231" t="s">
        <v>88</v>
      </c>
      <c r="P231" s="90">
        <v>0</v>
      </c>
    </row>
    <row r="232" spans="12:16" x14ac:dyDescent="0.2">
      <c r="L232" t="s">
        <v>89</v>
      </c>
      <c r="P232" s="90">
        <f>SUM(P222:P231)</f>
        <v>-405251</v>
      </c>
    </row>
    <row r="236" spans="12:16" x14ac:dyDescent="0.2">
      <c r="L236" t="s">
        <v>111</v>
      </c>
    </row>
    <row r="238" spans="12:16" x14ac:dyDescent="0.2">
      <c r="L238" t="s">
        <v>91</v>
      </c>
      <c r="P238" s="90">
        <v>0</v>
      </c>
    </row>
    <row r="239" spans="12:16" x14ac:dyDescent="0.2">
      <c r="L239" t="s">
        <v>92</v>
      </c>
      <c r="P239" s="90">
        <v>0</v>
      </c>
    </row>
    <row r="240" spans="12:16" x14ac:dyDescent="0.2">
      <c r="L240" t="s">
        <v>93</v>
      </c>
      <c r="P240" s="90">
        <v>0</v>
      </c>
    </row>
    <row r="241" spans="12:16" x14ac:dyDescent="0.2">
      <c r="L241" t="s">
        <v>94</v>
      </c>
      <c r="P241" s="90">
        <v>0</v>
      </c>
    </row>
    <row r="242" spans="12:16" x14ac:dyDescent="0.2">
      <c r="L242" t="s">
        <v>95</v>
      </c>
      <c r="P242" s="90">
        <f>SUM(P186)</f>
        <v>-405251</v>
      </c>
    </row>
    <row r="243" spans="12:16" x14ac:dyDescent="0.2">
      <c r="L243" t="s">
        <v>105</v>
      </c>
      <c r="P243" s="90">
        <v>0</v>
      </c>
    </row>
    <row r="244" spans="12:16" x14ac:dyDescent="0.2">
      <c r="L244" t="s">
        <v>106</v>
      </c>
      <c r="P244" s="90">
        <v>0</v>
      </c>
    </row>
    <row r="245" spans="12:16" x14ac:dyDescent="0.2">
      <c r="L245" t="s">
        <v>98</v>
      </c>
      <c r="P245" s="90">
        <v>0</v>
      </c>
    </row>
    <row r="246" spans="12:16" x14ac:dyDescent="0.2">
      <c r="L246" t="s">
        <v>89</v>
      </c>
      <c r="P246" s="90">
        <f>SUM(P238:P245)</f>
        <v>-405251</v>
      </c>
    </row>
  </sheetData>
  <autoFilter ref="A4:T4"/>
  <mergeCells count="37">
    <mergeCell ref="A101:A102"/>
    <mergeCell ref="A112:B160"/>
    <mergeCell ref="A103:A104"/>
    <mergeCell ref="B103:B104"/>
    <mergeCell ref="A105:A106"/>
    <mergeCell ref="B105:B106"/>
    <mergeCell ref="A107:C107"/>
    <mergeCell ref="A111:S111"/>
    <mergeCell ref="B101:B102"/>
    <mergeCell ref="A28:A31"/>
    <mergeCell ref="B28:B31"/>
    <mergeCell ref="A88:A100"/>
    <mergeCell ref="B88:B100"/>
    <mergeCell ref="A61:A87"/>
    <mergeCell ref="B61:B87"/>
    <mergeCell ref="A32:A60"/>
    <mergeCell ref="B32:B60"/>
    <mergeCell ref="A16:A21"/>
    <mergeCell ref="B16:B21"/>
    <mergeCell ref="A22:A26"/>
    <mergeCell ref="B22:B26"/>
    <mergeCell ref="A27:C27"/>
    <mergeCell ref="A5:A8"/>
    <mergeCell ref="B5:B8"/>
    <mergeCell ref="A9:A15"/>
    <mergeCell ref="A1:T1"/>
    <mergeCell ref="A3:A4"/>
    <mergeCell ref="B3:B4"/>
    <mergeCell ref="C3:C4"/>
    <mergeCell ref="D3:D4"/>
    <mergeCell ref="E3:K3"/>
    <mergeCell ref="L3:L4"/>
    <mergeCell ref="S3:S4"/>
    <mergeCell ref="T3:T4"/>
    <mergeCell ref="B9:B15"/>
    <mergeCell ref="R3:R4"/>
    <mergeCell ref="M3:P3"/>
  </mergeCells>
  <pageMargins left="0.70866141732283472" right="0.51181102362204722" top="0.15748031496062992" bottom="0.15748031496062992" header="0.31496062992125984" footer="0.31496062992125984"/>
  <pageSetup paperSize="9" scale="48" orientation="portrait" r:id="rId1"/>
  <rowBreaks count="2" manualBreakCount="2">
    <brk id="108" max="16383" man="1"/>
    <brk id="163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2021.</vt:lpstr>
      <vt:lpstr>'2021.'!Nyomtatási_terület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Készült a ASP.GAZD KASZPER modul (ver. 5.021) programmal</dc:title>
  <dc:subject/>
  <dc:creator>Unknown Creator</dc:creator>
  <cp:keywords/>
  <dc:description/>
  <cp:lastModifiedBy>Felhasználó</cp:lastModifiedBy>
  <cp:lastPrinted>2021-09-03T20:58:37Z</cp:lastPrinted>
  <dcterms:created xsi:type="dcterms:W3CDTF">2018-05-02T09:09:56Z</dcterms:created>
  <dcterms:modified xsi:type="dcterms:W3CDTF">2021-09-03T21:02:02Z</dcterms:modified>
  <cp:category/>
</cp:coreProperties>
</file>