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ANITA-SZILVI\ELŐIRÁNYZATOK_\KKTÖT ELŐIR MÓD 2008-2021\2021\Előirányzat módosítás (1A)\2021.12.09. előterjesztés\"/>
    </mc:Choice>
  </mc:AlternateContent>
  <xr:revisionPtr revIDLastSave="0" documentId="13_ncr:1_{DDAD85F9-645B-4F84-A835-B8DFC4772929}" xr6:coauthVersionLast="47" xr6:coauthVersionMax="47" xr10:uidLastSave="{00000000-0000-0000-0000-000000000000}"/>
  <bookViews>
    <workbookView xWindow="-120" yWindow="-120" windowWidth="24240" windowHeight="13140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1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'2021'!$A$5:$AB$115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'2021'!$A$1:$AA$247</definedName>
    <definedName name="_xlnm.Print_Area" localSheetId="3">'Előterjesztés 06.20.'!$A$1:$J$123</definedName>
    <definedName name="_xlnm.Print_Area" localSheetId="10">'Előterjesztés 12.12.'!$A$1:$N$230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43" i="20" l="1"/>
  <c r="V239" i="20"/>
  <c r="V240" i="20"/>
  <c r="V238" i="20"/>
  <c r="V226" i="20"/>
  <c r="V213" i="20"/>
  <c r="V196" i="20"/>
  <c r="V198" i="20"/>
  <c r="V187" i="20"/>
  <c r="V184" i="20"/>
  <c r="V183" i="20"/>
  <c r="V170" i="20"/>
  <c r="V169" i="20"/>
  <c r="U47" i="20"/>
  <c r="U62" i="20"/>
  <c r="U122" i="20"/>
  <c r="U123" i="20"/>
  <c r="U125" i="20"/>
  <c r="U126" i="20"/>
  <c r="U127" i="20"/>
  <c r="U128" i="20"/>
  <c r="U129" i="20"/>
  <c r="U130" i="20"/>
  <c r="U131" i="20"/>
  <c r="U132" i="20"/>
  <c r="U133" i="20"/>
  <c r="U134" i="20"/>
  <c r="U135" i="20"/>
  <c r="U136" i="20"/>
  <c r="U137" i="20"/>
  <c r="U138" i="20"/>
  <c r="U139" i="20"/>
  <c r="U140" i="20"/>
  <c r="U141" i="20"/>
  <c r="U142" i="20"/>
  <c r="U143" i="20"/>
  <c r="U144" i="20"/>
  <c r="U145" i="20"/>
  <c r="U146" i="20"/>
  <c r="U147" i="20"/>
  <c r="U148" i="20"/>
  <c r="U149" i="20"/>
  <c r="U150" i="20"/>
  <c r="U151" i="20"/>
  <c r="U152" i="20"/>
  <c r="U153" i="20"/>
  <c r="U154" i="20"/>
  <c r="U155" i="20"/>
  <c r="U156" i="20"/>
  <c r="U157" i="20"/>
  <c r="U158" i="20"/>
  <c r="U159" i="20"/>
  <c r="U160" i="20"/>
  <c r="U161" i="20"/>
  <c r="U162" i="20"/>
  <c r="U114" i="20"/>
  <c r="U115" i="20" s="1"/>
  <c r="U163" i="20" s="1"/>
  <c r="U111" i="20"/>
  <c r="U106" i="20"/>
  <c r="U94" i="20"/>
  <c r="U91" i="20"/>
  <c r="U85" i="20"/>
  <c r="U74" i="20"/>
  <c r="U67" i="20"/>
  <c r="U70" i="20"/>
  <c r="U44" i="20"/>
  <c r="U34" i="20"/>
  <c r="T34" i="20"/>
  <c r="V209" i="20"/>
  <c r="V210" i="20"/>
  <c r="V212" i="20"/>
  <c r="V241" i="20" s="1"/>
  <c r="V228" i="20"/>
  <c r="V175" i="20"/>
  <c r="V231" i="20" s="1"/>
  <c r="V167" i="20"/>
  <c r="V177" i="20" l="1"/>
  <c r="V203" i="20"/>
  <c r="V223" i="20"/>
  <c r="V225" i="20"/>
  <c r="S123" i="20"/>
  <c r="T123" i="20"/>
  <c r="V123" i="20"/>
  <c r="W123" i="20"/>
  <c r="X123" i="20"/>
  <c r="Z123" i="20"/>
  <c r="R123" i="20"/>
  <c r="Y31" i="20"/>
  <c r="AA31" i="20" s="1"/>
  <c r="V233" i="20" l="1"/>
  <c r="R81" i="20"/>
  <c r="Z48" i="20"/>
  <c r="Z30" i="20"/>
  <c r="R122" i="20"/>
  <c r="S122" i="20"/>
  <c r="T122" i="20"/>
  <c r="V122" i="20"/>
  <c r="W122" i="20"/>
  <c r="X122" i="20"/>
  <c r="R125" i="20"/>
  <c r="S125" i="20"/>
  <c r="T125" i="20"/>
  <c r="V125" i="20"/>
  <c r="W125" i="20"/>
  <c r="X125" i="20"/>
  <c r="R126" i="20"/>
  <c r="S126" i="20"/>
  <c r="T126" i="20"/>
  <c r="V126" i="20"/>
  <c r="W126" i="20"/>
  <c r="X126" i="20"/>
  <c r="R127" i="20"/>
  <c r="S127" i="20"/>
  <c r="T127" i="20"/>
  <c r="V127" i="20"/>
  <c r="W127" i="20"/>
  <c r="X127" i="20"/>
  <c r="R128" i="20"/>
  <c r="S128" i="20"/>
  <c r="T128" i="20"/>
  <c r="V128" i="20"/>
  <c r="W128" i="20"/>
  <c r="X128" i="20"/>
  <c r="R129" i="20"/>
  <c r="S129" i="20"/>
  <c r="T129" i="20"/>
  <c r="V129" i="20"/>
  <c r="W129" i="20"/>
  <c r="X129" i="20"/>
  <c r="R130" i="20"/>
  <c r="S130" i="20"/>
  <c r="T130" i="20"/>
  <c r="V130" i="20"/>
  <c r="W130" i="20"/>
  <c r="X130" i="20"/>
  <c r="R132" i="20"/>
  <c r="S132" i="20"/>
  <c r="T132" i="20"/>
  <c r="V132" i="20"/>
  <c r="W132" i="20"/>
  <c r="X132" i="20"/>
  <c r="R133" i="20"/>
  <c r="S133" i="20"/>
  <c r="T133" i="20"/>
  <c r="V133" i="20"/>
  <c r="W133" i="20"/>
  <c r="X133" i="20"/>
  <c r="R134" i="20"/>
  <c r="S134" i="20"/>
  <c r="T134" i="20"/>
  <c r="V134" i="20"/>
  <c r="W134" i="20"/>
  <c r="X134" i="20"/>
  <c r="R135" i="20"/>
  <c r="S135" i="20"/>
  <c r="T135" i="20"/>
  <c r="V135" i="20"/>
  <c r="W135" i="20"/>
  <c r="X135" i="20"/>
  <c r="R136" i="20"/>
  <c r="S136" i="20"/>
  <c r="T136" i="20"/>
  <c r="V136" i="20"/>
  <c r="W136" i="20"/>
  <c r="X136" i="20"/>
  <c r="R137" i="20"/>
  <c r="S137" i="20"/>
  <c r="T137" i="20"/>
  <c r="V137" i="20"/>
  <c r="W137" i="20"/>
  <c r="X137" i="20"/>
  <c r="R138" i="20"/>
  <c r="S138" i="20"/>
  <c r="T138" i="20"/>
  <c r="V138" i="20"/>
  <c r="W138" i="20"/>
  <c r="X138" i="20"/>
  <c r="R139" i="20"/>
  <c r="S139" i="20"/>
  <c r="T139" i="20"/>
  <c r="V139" i="20"/>
  <c r="W139" i="20"/>
  <c r="X139" i="20"/>
  <c r="R140" i="20"/>
  <c r="S140" i="20"/>
  <c r="T140" i="20"/>
  <c r="V140" i="20"/>
  <c r="W140" i="20"/>
  <c r="X140" i="20"/>
  <c r="R141" i="20"/>
  <c r="S141" i="20"/>
  <c r="T141" i="20"/>
  <c r="V141" i="20"/>
  <c r="W141" i="20"/>
  <c r="X141" i="20"/>
  <c r="R142" i="20"/>
  <c r="S142" i="20"/>
  <c r="T142" i="20"/>
  <c r="V142" i="20"/>
  <c r="W142" i="20"/>
  <c r="X142" i="20"/>
  <c r="R143" i="20"/>
  <c r="S143" i="20"/>
  <c r="T143" i="20"/>
  <c r="V143" i="20"/>
  <c r="W143" i="20"/>
  <c r="X143" i="20"/>
  <c r="R144" i="20"/>
  <c r="S144" i="20"/>
  <c r="T144" i="20"/>
  <c r="V144" i="20"/>
  <c r="W144" i="20"/>
  <c r="X144" i="20"/>
  <c r="R145" i="20"/>
  <c r="S145" i="20"/>
  <c r="T145" i="20"/>
  <c r="V145" i="20"/>
  <c r="W145" i="20"/>
  <c r="X145" i="20"/>
  <c r="R146" i="20"/>
  <c r="S146" i="20"/>
  <c r="T146" i="20"/>
  <c r="V146" i="20"/>
  <c r="W146" i="20"/>
  <c r="X146" i="20"/>
  <c r="R147" i="20"/>
  <c r="S147" i="20"/>
  <c r="T147" i="20"/>
  <c r="V147" i="20"/>
  <c r="W147" i="20"/>
  <c r="X147" i="20"/>
  <c r="R149" i="20"/>
  <c r="S149" i="20"/>
  <c r="T149" i="20"/>
  <c r="V149" i="20"/>
  <c r="W149" i="20"/>
  <c r="X149" i="20"/>
  <c r="R150" i="20"/>
  <c r="S150" i="20"/>
  <c r="T150" i="20"/>
  <c r="V150" i="20"/>
  <c r="W150" i="20"/>
  <c r="X150" i="20"/>
  <c r="R151" i="20"/>
  <c r="S151" i="20"/>
  <c r="T151" i="20"/>
  <c r="V151" i="20"/>
  <c r="W151" i="20"/>
  <c r="X151" i="20"/>
  <c r="R152" i="20"/>
  <c r="S152" i="20"/>
  <c r="T152" i="20"/>
  <c r="V152" i="20"/>
  <c r="W152" i="20"/>
  <c r="X152" i="20"/>
  <c r="R153" i="20"/>
  <c r="S153" i="20"/>
  <c r="T153" i="20"/>
  <c r="V153" i="20"/>
  <c r="W153" i="20"/>
  <c r="X153" i="20"/>
  <c r="R154" i="20"/>
  <c r="S154" i="20"/>
  <c r="T154" i="20"/>
  <c r="V154" i="20"/>
  <c r="W154" i="20"/>
  <c r="X154" i="20"/>
  <c r="R155" i="20"/>
  <c r="S155" i="20"/>
  <c r="T155" i="20"/>
  <c r="V155" i="20"/>
  <c r="W155" i="20"/>
  <c r="X155" i="20"/>
  <c r="R156" i="20"/>
  <c r="S156" i="20"/>
  <c r="T156" i="20"/>
  <c r="V156" i="20"/>
  <c r="W156" i="20"/>
  <c r="X156" i="20"/>
  <c r="R157" i="20"/>
  <c r="S157" i="20"/>
  <c r="T157" i="20"/>
  <c r="V157" i="20"/>
  <c r="W157" i="20"/>
  <c r="X157" i="20"/>
  <c r="R158" i="20"/>
  <c r="S158" i="20"/>
  <c r="T158" i="20"/>
  <c r="V158" i="20"/>
  <c r="W158" i="20"/>
  <c r="X158" i="20"/>
  <c r="R159" i="20"/>
  <c r="S159" i="20"/>
  <c r="T159" i="20"/>
  <c r="V159" i="20"/>
  <c r="W159" i="20"/>
  <c r="X159" i="20"/>
  <c r="R160" i="20"/>
  <c r="S160" i="20"/>
  <c r="T160" i="20"/>
  <c r="V160" i="20"/>
  <c r="W160" i="20"/>
  <c r="X160" i="20"/>
  <c r="R161" i="20"/>
  <c r="S161" i="20"/>
  <c r="T161" i="20"/>
  <c r="V161" i="20"/>
  <c r="W161" i="20"/>
  <c r="X161" i="20"/>
  <c r="R162" i="20"/>
  <c r="S162" i="20"/>
  <c r="T162" i="20"/>
  <c r="V162" i="20"/>
  <c r="W162" i="20"/>
  <c r="X162" i="20"/>
  <c r="S114" i="20"/>
  <c r="T114" i="20"/>
  <c r="V114" i="20"/>
  <c r="W114" i="20"/>
  <c r="X114" i="20"/>
  <c r="R114" i="20"/>
  <c r="S111" i="20"/>
  <c r="T111" i="20"/>
  <c r="V111" i="20"/>
  <c r="W111" i="20"/>
  <c r="X111" i="20"/>
  <c r="R111" i="20"/>
  <c r="S106" i="20"/>
  <c r="S148" i="20" s="1"/>
  <c r="T106" i="20"/>
  <c r="V106" i="20"/>
  <c r="W106" i="20"/>
  <c r="X106" i="20"/>
  <c r="X148" i="20" s="1"/>
  <c r="R106" i="20"/>
  <c r="S94" i="20"/>
  <c r="T94" i="20"/>
  <c r="V94" i="20"/>
  <c r="W94" i="20"/>
  <c r="X94" i="20"/>
  <c r="R94" i="20"/>
  <c r="S91" i="20"/>
  <c r="T91" i="20"/>
  <c r="V91" i="20"/>
  <c r="W91" i="20"/>
  <c r="X91" i="20"/>
  <c r="R91" i="20"/>
  <c r="S85" i="20"/>
  <c r="T85" i="20"/>
  <c r="V85" i="20"/>
  <c r="W85" i="20"/>
  <c r="X85" i="20"/>
  <c r="R85" i="20"/>
  <c r="S74" i="20"/>
  <c r="T74" i="20"/>
  <c r="V74" i="20"/>
  <c r="W74" i="20"/>
  <c r="X74" i="20"/>
  <c r="R74" i="20"/>
  <c r="V211" i="20" s="1"/>
  <c r="S70" i="20"/>
  <c r="T70" i="20"/>
  <c r="V70" i="20"/>
  <c r="W70" i="20"/>
  <c r="X70" i="20"/>
  <c r="R70" i="20"/>
  <c r="S67" i="20"/>
  <c r="T67" i="20"/>
  <c r="V67" i="20"/>
  <c r="W67" i="20"/>
  <c r="X67" i="20"/>
  <c r="R67" i="20"/>
  <c r="X62" i="20"/>
  <c r="S62" i="20"/>
  <c r="T62" i="20"/>
  <c r="V62" i="20"/>
  <c r="W62" i="20"/>
  <c r="R62" i="20"/>
  <c r="S47" i="20"/>
  <c r="T47" i="20"/>
  <c r="V47" i="20"/>
  <c r="W47" i="20"/>
  <c r="X47" i="20"/>
  <c r="R47" i="20"/>
  <c r="S44" i="20"/>
  <c r="V191" i="20" s="1"/>
  <c r="T44" i="20"/>
  <c r="V44" i="20"/>
  <c r="W44" i="20"/>
  <c r="X44" i="20"/>
  <c r="R44" i="20"/>
  <c r="X34" i="20"/>
  <c r="X131" i="20" s="1"/>
  <c r="W34" i="20"/>
  <c r="W131" i="20" s="1"/>
  <c r="V34" i="20"/>
  <c r="V131" i="20" s="1"/>
  <c r="S34" i="20"/>
  <c r="S131" i="20" s="1"/>
  <c r="R34" i="20"/>
  <c r="R131" i="20" s="1"/>
  <c r="Z34" i="20"/>
  <c r="S115" i="20" l="1"/>
  <c r="S163" i="20" s="1"/>
  <c r="T148" i="20"/>
  <c r="W115" i="20"/>
  <c r="W163" i="20" s="1"/>
  <c r="W148" i="20"/>
  <c r="V148" i="20"/>
  <c r="V115" i="20"/>
  <c r="V163" i="20" s="1"/>
  <c r="X115" i="20"/>
  <c r="X163" i="20" s="1"/>
  <c r="R148" i="20"/>
  <c r="V242" i="20"/>
  <c r="T115" i="20"/>
  <c r="T163" i="20" s="1"/>
  <c r="T131" i="20"/>
  <c r="R115" i="20"/>
  <c r="R163" i="20" s="1"/>
  <c r="N171" i="20"/>
  <c r="N228" i="20" s="1"/>
  <c r="O122" i="20"/>
  <c r="O123" i="20"/>
  <c r="O125" i="20"/>
  <c r="O126" i="20"/>
  <c r="O127" i="20"/>
  <c r="O128" i="20"/>
  <c r="O129" i="20"/>
  <c r="O130" i="20"/>
  <c r="O132" i="20"/>
  <c r="O133" i="20"/>
  <c r="O134" i="20"/>
  <c r="O135" i="20"/>
  <c r="O136" i="20"/>
  <c r="O137" i="20"/>
  <c r="O138" i="20"/>
  <c r="O139" i="20"/>
  <c r="O140" i="20"/>
  <c r="O141" i="20"/>
  <c r="O142" i="20"/>
  <c r="O143" i="20"/>
  <c r="O144" i="20"/>
  <c r="O145" i="20"/>
  <c r="O146" i="20"/>
  <c r="O147" i="20"/>
  <c r="O149" i="20"/>
  <c r="O150" i="20"/>
  <c r="O151" i="20"/>
  <c r="O152" i="20"/>
  <c r="O153" i="20"/>
  <c r="O154" i="20"/>
  <c r="O155" i="20"/>
  <c r="O156" i="20"/>
  <c r="O157" i="20"/>
  <c r="O158" i="20"/>
  <c r="O159" i="20"/>
  <c r="O160" i="20"/>
  <c r="O161" i="20"/>
  <c r="O162" i="20"/>
  <c r="O114" i="20"/>
  <c r="O111" i="20"/>
  <c r="O106" i="20"/>
  <c r="O94" i="20"/>
  <c r="O91" i="20"/>
  <c r="O85" i="20"/>
  <c r="O74" i="20"/>
  <c r="O70" i="20"/>
  <c r="O67" i="20"/>
  <c r="O62" i="20"/>
  <c r="O47" i="20"/>
  <c r="O44" i="20"/>
  <c r="O34" i="20"/>
  <c r="O131" i="20" s="1"/>
  <c r="N184" i="20"/>
  <c r="N239" i="20" s="1"/>
  <c r="N176" i="20"/>
  <c r="N232" i="20" s="1"/>
  <c r="V246" i="20" l="1"/>
  <c r="V217" i="20"/>
  <c r="O148" i="20"/>
  <c r="O115" i="20"/>
  <c r="O163" i="20" s="1"/>
  <c r="L30" i="20"/>
  <c r="N170" i="20" s="1"/>
  <c r="N226" i="20" l="1"/>
  <c r="N234" i="20" s="1"/>
  <c r="N178" i="20"/>
  <c r="K75" i="20"/>
  <c r="K72" i="20"/>
  <c r="K81" i="20"/>
  <c r="K136" i="20" l="1"/>
  <c r="L136" i="20"/>
  <c r="M136" i="20"/>
  <c r="N136" i="20"/>
  <c r="P136" i="20"/>
  <c r="Z136" i="20"/>
  <c r="K137" i="20"/>
  <c r="L137" i="20"/>
  <c r="M137" i="20"/>
  <c r="N137" i="20"/>
  <c r="P137" i="20"/>
  <c r="Z137" i="20"/>
  <c r="K122" i="20"/>
  <c r="L122" i="20"/>
  <c r="M122" i="20"/>
  <c r="N122" i="20"/>
  <c r="P122" i="20"/>
  <c r="K123" i="20"/>
  <c r="L123" i="20"/>
  <c r="M123" i="20"/>
  <c r="N123" i="20"/>
  <c r="P123" i="20"/>
  <c r="K125" i="20"/>
  <c r="L125" i="20"/>
  <c r="M125" i="20"/>
  <c r="N125" i="20"/>
  <c r="P125" i="20"/>
  <c r="K126" i="20"/>
  <c r="L126" i="20"/>
  <c r="M126" i="20"/>
  <c r="N126" i="20"/>
  <c r="P126" i="20"/>
  <c r="K127" i="20"/>
  <c r="L127" i="20"/>
  <c r="M127" i="20"/>
  <c r="N127" i="20"/>
  <c r="P127" i="20"/>
  <c r="K128" i="20"/>
  <c r="L128" i="20"/>
  <c r="M128" i="20"/>
  <c r="N128" i="20"/>
  <c r="P128" i="20"/>
  <c r="K129" i="20"/>
  <c r="L129" i="20"/>
  <c r="M129" i="20"/>
  <c r="N129" i="20"/>
  <c r="P129" i="20"/>
  <c r="K130" i="20"/>
  <c r="L130" i="20"/>
  <c r="M130" i="20"/>
  <c r="N130" i="20"/>
  <c r="P130" i="20"/>
  <c r="K132" i="20"/>
  <c r="L132" i="20"/>
  <c r="M132" i="20"/>
  <c r="N132" i="20"/>
  <c r="P132" i="20"/>
  <c r="K133" i="20"/>
  <c r="L133" i="20"/>
  <c r="M133" i="20"/>
  <c r="N133" i="20"/>
  <c r="P133" i="20"/>
  <c r="K134" i="20"/>
  <c r="L134" i="20"/>
  <c r="M134" i="20"/>
  <c r="N134" i="20"/>
  <c r="P134" i="20"/>
  <c r="K135" i="20"/>
  <c r="N213" i="20" s="1"/>
  <c r="N242" i="20" s="1"/>
  <c r="L135" i="20"/>
  <c r="M135" i="20"/>
  <c r="N135" i="20"/>
  <c r="P135" i="20"/>
  <c r="K138" i="20"/>
  <c r="L138" i="20"/>
  <c r="M138" i="20"/>
  <c r="N138" i="20"/>
  <c r="P138" i="20"/>
  <c r="K139" i="20"/>
  <c r="L139" i="20"/>
  <c r="M139" i="20"/>
  <c r="N139" i="20"/>
  <c r="P139" i="20"/>
  <c r="K140" i="20"/>
  <c r="L140" i="20"/>
  <c r="M140" i="20"/>
  <c r="N140" i="20"/>
  <c r="P140" i="20"/>
  <c r="K141" i="20"/>
  <c r="L141" i="20"/>
  <c r="M141" i="20"/>
  <c r="N141" i="20"/>
  <c r="P141" i="20"/>
  <c r="K142" i="20"/>
  <c r="L142" i="20"/>
  <c r="M142" i="20"/>
  <c r="N142" i="20"/>
  <c r="P142" i="20"/>
  <c r="K143" i="20"/>
  <c r="L143" i="20"/>
  <c r="M143" i="20"/>
  <c r="N143" i="20"/>
  <c r="P143" i="20"/>
  <c r="K144" i="20"/>
  <c r="L144" i="20"/>
  <c r="M144" i="20"/>
  <c r="N144" i="20"/>
  <c r="P144" i="20"/>
  <c r="K145" i="20"/>
  <c r="L145" i="20"/>
  <c r="M145" i="20"/>
  <c r="N145" i="20"/>
  <c r="P145" i="20"/>
  <c r="K146" i="20"/>
  <c r="L146" i="20"/>
  <c r="M146" i="20"/>
  <c r="N146" i="20"/>
  <c r="P146" i="20"/>
  <c r="K147" i="20"/>
  <c r="L147" i="20"/>
  <c r="M147" i="20"/>
  <c r="N147" i="20"/>
  <c r="P147" i="20"/>
  <c r="K149" i="20"/>
  <c r="L149" i="20"/>
  <c r="M149" i="20"/>
  <c r="N149" i="20"/>
  <c r="P149" i="20"/>
  <c r="K150" i="20"/>
  <c r="L150" i="20"/>
  <c r="M150" i="20"/>
  <c r="N150" i="20"/>
  <c r="P150" i="20"/>
  <c r="K151" i="20"/>
  <c r="L151" i="20"/>
  <c r="M151" i="20"/>
  <c r="N151" i="20"/>
  <c r="P151" i="20"/>
  <c r="K152" i="20"/>
  <c r="L152" i="20"/>
  <c r="M152" i="20"/>
  <c r="N152" i="20"/>
  <c r="P152" i="20"/>
  <c r="K153" i="20"/>
  <c r="L153" i="20"/>
  <c r="M153" i="20"/>
  <c r="N153" i="20"/>
  <c r="P153" i="20"/>
  <c r="K154" i="20"/>
  <c r="L154" i="20"/>
  <c r="M154" i="20"/>
  <c r="N154" i="20"/>
  <c r="P154" i="20"/>
  <c r="K155" i="20"/>
  <c r="L155" i="20"/>
  <c r="M155" i="20"/>
  <c r="N155" i="20"/>
  <c r="P155" i="20"/>
  <c r="K156" i="20"/>
  <c r="L156" i="20"/>
  <c r="M156" i="20"/>
  <c r="N156" i="20"/>
  <c r="P156" i="20"/>
  <c r="K157" i="20"/>
  <c r="L157" i="20"/>
  <c r="M157" i="20"/>
  <c r="N157" i="20"/>
  <c r="P157" i="20"/>
  <c r="K158" i="20"/>
  <c r="L158" i="20"/>
  <c r="M158" i="20"/>
  <c r="N158" i="20"/>
  <c r="P158" i="20"/>
  <c r="K159" i="20"/>
  <c r="L159" i="20"/>
  <c r="M159" i="20"/>
  <c r="N159" i="20"/>
  <c r="P159" i="20"/>
  <c r="K160" i="20"/>
  <c r="L160" i="20"/>
  <c r="M160" i="20"/>
  <c r="N160" i="20"/>
  <c r="P160" i="20"/>
  <c r="K161" i="20"/>
  <c r="L161" i="20"/>
  <c r="M161" i="20"/>
  <c r="N161" i="20"/>
  <c r="P161" i="20"/>
  <c r="K162" i="20"/>
  <c r="L162" i="20"/>
  <c r="M162" i="20"/>
  <c r="N162" i="20"/>
  <c r="P162" i="20"/>
  <c r="K114" i="20"/>
  <c r="L114" i="20"/>
  <c r="M114" i="20"/>
  <c r="N114" i="20"/>
  <c r="P114" i="20"/>
  <c r="K111" i="20"/>
  <c r="L111" i="20"/>
  <c r="M111" i="20"/>
  <c r="N111" i="20"/>
  <c r="P111" i="20"/>
  <c r="K106" i="20"/>
  <c r="L106" i="20"/>
  <c r="M106" i="20"/>
  <c r="N106" i="20"/>
  <c r="P106" i="20"/>
  <c r="K94" i="20"/>
  <c r="L94" i="20"/>
  <c r="M94" i="20"/>
  <c r="N94" i="20"/>
  <c r="P94" i="20"/>
  <c r="K91" i="20"/>
  <c r="L91" i="20"/>
  <c r="M91" i="20"/>
  <c r="N91" i="20"/>
  <c r="P91" i="20"/>
  <c r="K85" i="20"/>
  <c r="L85" i="20"/>
  <c r="M85" i="20"/>
  <c r="N85" i="20"/>
  <c r="P85" i="20"/>
  <c r="K74" i="20"/>
  <c r="N212" i="20" s="1"/>
  <c r="L74" i="20"/>
  <c r="M74" i="20"/>
  <c r="N74" i="20"/>
  <c r="P74" i="20"/>
  <c r="K70" i="20"/>
  <c r="L70" i="20"/>
  <c r="M70" i="20"/>
  <c r="N70" i="20"/>
  <c r="P70" i="20"/>
  <c r="K67" i="20"/>
  <c r="L67" i="20"/>
  <c r="M67" i="20"/>
  <c r="N67" i="20"/>
  <c r="P67" i="20"/>
  <c r="K62" i="20"/>
  <c r="L62" i="20"/>
  <c r="M62" i="20"/>
  <c r="N62" i="20"/>
  <c r="P62" i="20"/>
  <c r="K47" i="20"/>
  <c r="L47" i="20"/>
  <c r="M47" i="20"/>
  <c r="N47" i="20"/>
  <c r="P47" i="20"/>
  <c r="K44" i="20"/>
  <c r="L44" i="20"/>
  <c r="M44" i="20"/>
  <c r="N44" i="20"/>
  <c r="P44" i="20"/>
  <c r="K34" i="20"/>
  <c r="K131" i="20" s="1"/>
  <c r="L34" i="20"/>
  <c r="L131" i="20" s="1"/>
  <c r="M34" i="20"/>
  <c r="M131" i="20" s="1"/>
  <c r="N34" i="20"/>
  <c r="P34" i="20"/>
  <c r="P131" i="20" s="1"/>
  <c r="D45" i="20"/>
  <c r="D9" i="20"/>
  <c r="L115" i="20" l="1"/>
  <c r="L163" i="20" s="1"/>
  <c r="N148" i="20"/>
  <c r="M148" i="20"/>
  <c r="M115" i="20"/>
  <c r="M163" i="20" s="1"/>
  <c r="L148" i="20"/>
  <c r="P148" i="20"/>
  <c r="N115" i="20"/>
  <c r="N163" i="20" s="1"/>
  <c r="N188" i="20"/>
  <c r="N192" i="20" s="1"/>
  <c r="N241" i="20"/>
  <c r="N214" i="20"/>
  <c r="N218" i="20" s="1"/>
  <c r="P115" i="20"/>
  <c r="N131" i="20"/>
  <c r="K115" i="20"/>
  <c r="K148" i="20"/>
  <c r="Z133" i="20"/>
  <c r="P163" i="20" l="1"/>
  <c r="N243" i="20"/>
  <c r="N247" i="20" s="1"/>
  <c r="K163" i="20"/>
  <c r="D145" i="20"/>
  <c r="E143" i="20"/>
  <c r="F143" i="20"/>
  <c r="G143" i="20"/>
  <c r="H143" i="20"/>
  <c r="I143" i="20"/>
  <c r="Z143" i="20"/>
  <c r="D143" i="20"/>
  <c r="D130" i="20"/>
  <c r="E130" i="20"/>
  <c r="F130" i="20"/>
  <c r="G130" i="20"/>
  <c r="H130" i="20"/>
  <c r="I130" i="20"/>
  <c r="Z130" i="20"/>
  <c r="I129" i="20" l="1"/>
  <c r="H129" i="20"/>
  <c r="G129" i="20"/>
  <c r="F129" i="20"/>
  <c r="E129" i="20"/>
  <c r="D129" i="20"/>
  <c r="Z129" i="20"/>
  <c r="Z114" i="20" l="1"/>
  <c r="F106" i="20" l="1"/>
  <c r="G106" i="20"/>
  <c r="H106" i="20"/>
  <c r="I106" i="20"/>
  <c r="Z106" i="20"/>
  <c r="E106" i="20"/>
  <c r="J28" i="20" l="1"/>
  <c r="Q28" i="20" s="1"/>
  <c r="Y28" i="20" s="1"/>
  <c r="E62" i="20"/>
  <c r="F62" i="20"/>
  <c r="G62" i="20"/>
  <c r="H62" i="20"/>
  <c r="I62" i="20"/>
  <c r="Z62" i="20"/>
  <c r="E67" i="20"/>
  <c r="F67" i="20"/>
  <c r="G67" i="20"/>
  <c r="H67" i="20"/>
  <c r="I67" i="20"/>
  <c r="Z67" i="20"/>
  <c r="E70" i="20"/>
  <c r="F70" i="20"/>
  <c r="G70" i="20"/>
  <c r="H70" i="20"/>
  <c r="I70" i="20"/>
  <c r="Z70" i="20"/>
  <c r="D70" i="20"/>
  <c r="D67" i="20"/>
  <c r="D62" i="20"/>
  <c r="E44" i="20"/>
  <c r="F44" i="20"/>
  <c r="G44" i="20"/>
  <c r="H44" i="20"/>
  <c r="I44" i="20"/>
  <c r="Z44" i="20"/>
  <c r="E47" i="20"/>
  <c r="F47" i="20"/>
  <c r="G47" i="20"/>
  <c r="H47" i="20"/>
  <c r="I47" i="20"/>
  <c r="Z47" i="20"/>
  <c r="D47" i="20"/>
  <c r="D44" i="20"/>
  <c r="E85" i="20"/>
  <c r="F85" i="20"/>
  <c r="G85" i="20"/>
  <c r="H85" i="20"/>
  <c r="I85" i="20"/>
  <c r="Z85" i="20"/>
  <c r="J86" i="20"/>
  <c r="Q86" i="20" s="1"/>
  <c r="Y86" i="20" s="1"/>
  <c r="E91" i="20"/>
  <c r="F91" i="20"/>
  <c r="G91" i="20"/>
  <c r="H91" i="20"/>
  <c r="I91" i="20"/>
  <c r="Z91" i="20"/>
  <c r="E94" i="20"/>
  <c r="F94" i="20"/>
  <c r="G94" i="20"/>
  <c r="H94" i="20"/>
  <c r="I94" i="20"/>
  <c r="Z94" i="20"/>
  <c r="J96" i="20"/>
  <c r="Q96" i="20" s="1"/>
  <c r="Y96" i="20" s="1"/>
  <c r="AA96" i="20" s="1"/>
  <c r="J95" i="20"/>
  <c r="Q95" i="20" s="1"/>
  <c r="Y95" i="20" s="1"/>
  <c r="AA95" i="20" s="1"/>
  <c r="J75" i="20"/>
  <c r="Q75" i="20" s="1"/>
  <c r="Y75" i="20" s="1"/>
  <c r="AA75" i="20" s="1"/>
  <c r="E74" i="20"/>
  <c r="F74" i="20"/>
  <c r="G74" i="20"/>
  <c r="H74" i="20"/>
  <c r="I74" i="20"/>
  <c r="Z74" i="20"/>
  <c r="J33" i="20"/>
  <c r="Q33" i="20" s="1"/>
  <c r="Y33" i="20" s="1"/>
  <c r="J32" i="20"/>
  <c r="Q32" i="20" s="1"/>
  <c r="Y32" i="20" s="1"/>
  <c r="AA32" i="20" s="1"/>
  <c r="J30" i="20"/>
  <c r="Q30" i="20" s="1"/>
  <c r="Y30" i="20" s="1"/>
  <c r="AA30" i="20" s="1"/>
  <c r="J29" i="20"/>
  <c r="Q29" i="20" s="1"/>
  <c r="Y29" i="20" s="1"/>
  <c r="AA29" i="20" s="1"/>
  <c r="J27" i="20"/>
  <c r="Q27" i="20" s="1"/>
  <c r="Y27" i="20" s="1"/>
  <c r="AA27" i="20" s="1"/>
  <c r="J26" i="20"/>
  <c r="Q26" i="20" s="1"/>
  <c r="Y26" i="20" s="1"/>
  <c r="AA26" i="20" s="1"/>
  <c r="J25" i="20"/>
  <c r="Q25" i="20" s="1"/>
  <c r="Y25" i="20" s="1"/>
  <c r="J24" i="20"/>
  <c r="Q24" i="20" s="1"/>
  <c r="Y24" i="20" s="1"/>
  <c r="AA24" i="20" s="1"/>
  <c r="J23" i="20"/>
  <c r="Q23" i="20" s="1"/>
  <c r="Y23" i="20" s="1"/>
  <c r="AA23" i="20" s="1"/>
  <c r="J22" i="20"/>
  <c r="Q22" i="20" s="1"/>
  <c r="Y22" i="20" s="1"/>
  <c r="J21" i="20"/>
  <c r="Q21" i="20" s="1"/>
  <c r="Y21" i="20" s="1"/>
  <c r="J20" i="20"/>
  <c r="Q20" i="20" s="1"/>
  <c r="Y20" i="20" s="1"/>
  <c r="AA20" i="20" s="1"/>
  <c r="J19" i="20"/>
  <c r="Q19" i="20" s="1"/>
  <c r="Y19" i="20" s="1"/>
  <c r="J18" i="20"/>
  <c r="Q18" i="20" s="1"/>
  <c r="Y18" i="20" s="1"/>
  <c r="AA18" i="20" s="1"/>
  <c r="J17" i="20"/>
  <c r="Q17" i="20" s="1"/>
  <c r="Y17" i="20" s="1"/>
  <c r="AA17" i="20" s="1"/>
  <c r="J16" i="20"/>
  <c r="Q16" i="20" s="1"/>
  <c r="Y16" i="20" s="1"/>
  <c r="AA16" i="20" s="1"/>
  <c r="J15" i="20"/>
  <c r="Q15" i="20" s="1"/>
  <c r="Y15" i="20" s="1"/>
  <c r="AA15" i="20" s="1"/>
  <c r="J14" i="20"/>
  <c r="Q14" i="20" s="1"/>
  <c r="Y14" i="20" s="1"/>
  <c r="AA14" i="20" s="1"/>
  <c r="J13" i="20"/>
  <c r="Q13" i="20" s="1"/>
  <c r="Y13" i="20" s="1"/>
  <c r="AA13" i="20" s="1"/>
  <c r="J12" i="20"/>
  <c r="Q12" i="20" s="1"/>
  <c r="Y12" i="20" s="1"/>
  <c r="AA12" i="20" s="1"/>
  <c r="J11" i="20"/>
  <c r="Q11" i="20" s="1"/>
  <c r="Y11" i="20" s="1"/>
  <c r="AA11" i="20" s="1"/>
  <c r="J10" i="20"/>
  <c r="Q10" i="20" s="1"/>
  <c r="Y10" i="20" s="1"/>
  <c r="AA10" i="20" s="1"/>
  <c r="J9" i="20"/>
  <c r="Q9" i="20" s="1"/>
  <c r="Y9" i="20" s="1"/>
  <c r="AA9" i="20" s="1"/>
  <c r="J8" i="20"/>
  <c r="Q8" i="20" s="1"/>
  <c r="Y8" i="20" s="1"/>
  <c r="AA8" i="20" s="1"/>
  <c r="J7" i="20"/>
  <c r="Q7" i="20" s="1"/>
  <c r="Y7" i="20" s="1"/>
  <c r="J6" i="20"/>
  <c r="Q6" i="20" s="1"/>
  <c r="Y6" i="20" s="1"/>
  <c r="AA6" i="20" s="1"/>
  <c r="J71" i="20"/>
  <c r="Q71" i="20" s="1"/>
  <c r="Y71" i="20" s="1"/>
  <c r="J69" i="20"/>
  <c r="Q69" i="20" s="1"/>
  <c r="Y69" i="20" s="1"/>
  <c r="J68" i="20"/>
  <c r="Q68" i="20" s="1"/>
  <c r="Y68" i="20" s="1"/>
  <c r="J66" i="20"/>
  <c r="Q66" i="20" s="1"/>
  <c r="Y66" i="20" s="1"/>
  <c r="J65" i="20"/>
  <c r="Q65" i="20" s="1"/>
  <c r="Y65" i="20" s="1"/>
  <c r="J64" i="20"/>
  <c r="Q64" i="20" s="1"/>
  <c r="Y64" i="20" s="1"/>
  <c r="J63" i="20"/>
  <c r="Q63" i="20" s="1"/>
  <c r="Y63" i="20" s="1"/>
  <c r="J61" i="20"/>
  <c r="Q61" i="20" s="1"/>
  <c r="Y61" i="20" s="1"/>
  <c r="J60" i="20"/>
  <c r="Q60" i="20" s="1"/>
  <c r="Y60" i="20" s="1"/>
  <c r="AA60" i="20" s="1"/>
  <c r="J59" i="20"/>
  <c r="Q59" i="20" s="1"/>
  <c r="Y59" i="20" s="1"/>
  <c r="J58" i="20"/>
  <c r="Q58" i="20" s="1"/>
  <c r="Y58" i="20" s="1"/>
  <c r="J57" i="20"/>
  <c r="Q57" i="20" s="1"/>
  <c r="Y57" i="20" s="1"/>
  <c r="J56" i="20"/>
  <c r="Q56" i="20" s="1"/>
  <c r="Y56" i="20" s="1"/>
  <c r="J55" i="20"/>
  <c r="Q55" i="20" s="1"/>
  <c r="Y55" i="20" s="1"/>
  <c r="AA55" i="20" s="1"/>
  <c r="J54" i="20"/>
  <c r="Q54" i="20" s="1"/>
  <c r="Y54" i="20" s="1"/>
  <c r="AA54" i="20" s="1"/>
  <c r="J53" i="20"/>
  <c r="Q53" i="20" s="1"/>
  <c r="Y53" i="20" s="1"/>
  <c r="J52" i="20"/>
  <c r="Q52" i="20" s="1"/>
  <c r="Y52" i="20" s="1"/>
  <c r="J51" i="20"/>
  <c r="Q51" i="20" s="1"/>
  <c r="Y51" i="20" s="1"/>
  <c r="J50" i="20"/>
  <c r="Q50" i="20" s="1"/>
  <c r="Y50" i="20" s="1"/>
  <c r="AA50" i="20" s="1"/>
  <c r="J49" i="20"/>
  <c r="Q49" i="20" s="1"/>
  <c r="Y49" i="20" s="1"/>
  <c r="AA49" i="20" s="1"/>
  <c r="J48" i="20"/>
  <c r="Q48" i="20" s="1"/>
  <c r="Y48" i="20" s="1"/>
  <c r="J46" i="20"/>
  <c r="Q46" i="20" s="1"/>
  <c r="Y46" i="20" s="1"/>
  <c r="AA46" i="20" s="1"/>
  <c r="J45" i="20"/>
  <c r="Q45" i="20" s="1"/>
  <c r="Y45" i="20" s="1"/>
  <c r="J43" i="20"/>
  <c r="Q43" i="20" s="1"/>
  <c r="Y43" i="20" s="1"/>
  <c r="AA43" i="20" s="1"/>
  <c r="J42" i="20"/>
  <c r="Q42" i="20" s="1"/>
  <c r="Y42" i="20" s="1"/>
  <c r="J41" i="20"/>
  <c r="Q41" i="20" s="1"/>
  <c r="Y41" i="20" s="1"/>
  <c r="J40" i="20"/>
  <c r="Q40" i="20" s="1"/>
  <c r="Y40" i="20" s="1"/>
  <c r="J39" i="20"/>
  <c r="Q39" i="20" s="1"/>
  <c r="Y39" i="20" s="1"/>
  <c r="AA39" i="20" s="1"/>
  <c r="J38" i="20"/>
  <c r="Q38" i="20" s="1"/>
  <c r="Y38" i="20" s="1"/>
  <c r="AA38" i="20" s="1"/>
  <c r="J37" i="20"/>
  <c r="Q37" i="20" s="1"/>
  <c r="Y37" i="20" s="1"/>
  <c r="J36" i="20"/>
  <c r="Q36" i="20" s="1"/>
  <c r="Y36" i="20" s="1"/>
  <c r="J35" i="20"/>
  <c r="Q35" i="20" s="1"/>
  <c r="Y35" i="20" s="1"/>
  <c r="J73" i="20"/>
  <c r="Q73" i="20" s="1"/>
  <c r="Y73" i="20" s="1"/>
  <c r="J72" i="20"/>
  <c r="Q72" i="20" s="1"/>
  <c r="Y72" i="20" s="1"/>
  <c r="AA72" i="20" s="1"/>
  <c r="J84" i="20"/>
  <c r="Q84" i="20" s="1"/>
  <c r="Y84" i="20" s="1"/>
  <c r="AA84" i="20" s="1"/>
  <c r="J83" i="20"/>
  <c r="Q83" i="20" s="1"/>
  <c r="Y83" i="20" s="1"/>
  <c r="AA83" i="20" s="1"/>
  <c r="J82" i="20"/>
  <c r="Q82" i="20" s="1"/>
  <c r="Y82" i="20" s="1"/>
  <c r="J81" i="20"/>
  <c r="Q81" i="20" s="1"/>
  <c r="Y81" i="20" s="1"/>
  <c r="AA81" i="20" s="1"/>
  <c r="J80" i="20"/>
  <c r="Q80" i="20" s="1"/>
  <c r="Y80" i="20" s="1"/>
  <c r="AA80" i="20" s="1"/>
  <c r="J79" i="20"/>
  <c r="Q79" i="20" s="1"/>
  <c r="Y79" i="20" s="1"/>
  <c r="AA79" i="20" s="1"/>
  <c r="J78" i="20"/>
  <c r="Q78" i="20" s="1"/>
  <c r="Y78" i="20" s="1"/>
  <c r="J77" i="20"/>
  <c r="J76" i="20"/>
  <c r="J90" i="20"/>
  <c r="Q90" i="20" s="1"/>
  <c r="Y90" i="20" s="1"/>
  <c r="AA90" i="20" s="1"/>
  <c r="J89" i="20"/>
  <c r="Q89" i="20" s="1"/>
  <c r="Y89" i="20" s="1"/>
  <c r="AA89" i="20" s="1"/>
  <c r="J88" i="20"/>
  <c r="Q88" i="20" s="1"/>
  <c r="Y88" i="20" s="1"/>
  <c r="AA88" i="20" s="1"/>
  <c r="J87" i="20"/>
  <c r="Q87" i="20" s="1"/>
  <c r="Y87" i="20" s="1"/>
  <c r="AA87" i="20" s="1"/>
  <c r="J93" i="20"/>
  <c r="Q93" i="20" s="1"/>
  <c r="Y93" i="20" s="1"/>
  <c r="AA93" i="20" s="1"/>
  <c r="J92" i="20"/>
  <c r="Q92" i="20" s="1"/>
  <c r="Y92" i="20" s="1"/>
  <c r="AA92" i="20" s="1"/>
  <c r="J100" i="20"/>
  <c r="Q100" i="20" s="1"/>
  <c r="Y100" i="20" s="1"/>
  <c r="AA100" i="20" s="1"/>
  <c r="J99" i="20"/>
  <c r="Q99" i="20" s="1"/>
  <c r="Y99" i="20" s="1"/>
  <c r="AA99" i="20" s="1"/>
  <c r="J98" i="20"/>
  <c r="Q98" i="20" s="1"/>
  <c r="Y98" i="20" s="1"/>
  <c r="AA98" i="20" s="1"/>
  <c r="J97" i="20"/>
  <c r="Q97" i="20" s="1"/>
  <c r="Y97" i="20" s="1"/>
  <c r="AA97" i="20" s="1"/>
  <c r="J103" i="20"/>
  <c r="Q103" i="20" s="1"/>
  <c r="Y103" i="20" s="1"/>
  <c r="AA103" i="20" s="1"/>
  <c r="J102" i="20"/>
  <c r="Q102" i="20" s="1"/>
  <c r="Y102" i="20" s="1"/>
  <c r="AA102" i="20" s="1"/>
  <c r="J105" i="20"/>
  <c r="Q105" i="20" s="1"/>
  <c r="Y105" i="20" s="1"/>
  <c r="AA105" i="20" s="1"/>
  <c r="J104" i="20"/>
  <c r="Q104" i="20" s="1"/>
  <c r="Y104" i="20" s="1"/>
  <c r="AA104" i="20" s="1"/>
  <c r="J110" i="20"/>
  <c r="Q110" i="20" s="1"/>
  <c r="Y110" i="20" s="1"/>
  <c r="AA110" i="20" s="1"/>
  <c r="J109" i="20"/>
  <c r="Q109" i="20" s="1"/>
  <c r="Y109" i="20" s="1"/>
  <c r="AA109" i="20" s="1"/>
  <c r="J108" i="20"/>
  <c r="Q108" i="20" s="1"/>
  <c r="Y108" i="20" s="1"/>
  <c r="AA108" i="20" s="1"/>
  <c r="J107" i="20"/>
  <c r="Q107" i="20" s="1"/>
  <c r="Y107" i="20" s="1"/>
  <c r="AA107" i="20" s="1"/>
  <c r="J112" i="20"/>
  <c r="Q112" i="20" s="1"/>
  <c r="Y112" i="20" s="1"/>
  <c r="AA112" i="20" s="1"/>
  <c r="J113" i="20"/>
  <c r="Q113" i="20" s="1"/>
  <c r="Y113" i="20" s="1"/>
  <c r="AA113" i="20" s="1"/>
  <c r="E114" i="20"/>
  <c r="F114" i="20"/>
  <c r="G114" i="20"/>
  <c r="H114" i="20"/>
  <c r="I114" i="20"/>
  <c r="Y140" i="20" l="1"/>
  <c r="AA78" i="20"/>
  <c r="Y143" i="20"/>
  <c r="AA82" i="20"/>
  <c r="Y133" i="20"/>
  <c r="AA73" i="20"/>
  <c r="Y123" i="20"/>
  <c r="Y149" i="20"/>
  <c r="AA86" i="20"/>
  <c r="Y139" i="20"/>
  <c r="AA37" i="20"/>
  <c r="Y145" i="20"/>
  <c r="AA41" i="20"/>
  <c r="Y161" i="20"/>
  <c r="AA51" i="20"/>
  <c r="AA59" i="20"/>
  <c r="Y154" i="20"/>
  <c r="AA64" i="20"/>
  <c r="Y160" i="20"/>
  <c r="AA69" i="20"/>
  <c r="Y159" i="20"/>
  <c r="Y146" i="20"/>
  <c r="AA42" i="20"/>
  <c r="Y162" i="20"/>
  <c r="AA48" i="20"/>
  <c r="Y150" i="20"/>
  <c r="AA52" i="20"/>
  <c r="AA56" i="20"/>
  <c r="Y134" i="20"/>
  <c r="Y132" i="20"/>
  <c r="AA65" i="20"/>
  <c r="Y155" i="20"/>
  <c r="AA71" i="20"/>
  <c r="AA21" i="20"/>
  <c r="Y126" i="20"/>
  <c r="AA25" i="20"/>
  <c r="Y128" i="20"/>
  <c r="AA35" i="20"/>
  <c r="Y151" i="20"/>
  <c r="AA53" i="20"/>
  <c r="AA57" i="20"/>
  <c r="Y135" i="20"/>
  <c r="AA61" i="20"/>
  <c r="Y147" i="20"/>
  <c r="AA66" i="20"/>
  <c r="Y157" i="20"/>
  <c r="Y156" i="20"/>
  <c r="AA22" i="20"/>
  <c r="Y129" i="20"/>
  <c r="Y138" i="20"/>
  <c r="AA36" i="20"/>
  <c r="Y144" i="20"/>
  <c r="AA40" i="20"/>
  <c r="Y152" i="20"/>
  <c r="AA45" i="20"/>
  <c r="AA58" i="20"/>
  <c r="Y141" i="20"/>
  <c r="AA63" i="20"/>
  <c r="Y153" i="20"/>
  <c r="Y158" i="20"/>
  <c r="AA68" i="20"/>
  <c r="Y125" i="20"/>
  <c r="AA7" i="20"/>
  <c r="Y127" i="20"/>
  <c r="AA19" i="20"/>
  <c r="AA33" i="20"/>
  <c r="Y122" i="20"/>
  <c r="Y130" i="20"/>
  <c r="AA28" i="20"/>
  <c r="Q132" i="20"/>
  <c r="J137" i="20"/>
  <c r="Q77" i="20"/>
  <c r="Y77" i="20" s="1"/>
  <c r="AA77" i="20" s="1"/>
  <c r="Q139" i="20"/>
  <c r="Q154" i="20"/>
  <c r="Q123" i="20"/>
  <c r="Q128" i="20"/>
  <c r="Q126" i="20"/>
  <c r="Q149" i="20"/>
  <c r="Q160" i="20"/>
  <c r="Q159" i="20"/>
  <c r="Q156" i="20"/>
  <c r="Q157" i="20"/>
  <c r="Q145" i="20"/>
  <c r="Q137" i="20"/>
  <c r="Q152" i="20"/>
  <c r="Q151" i="20"/>
  <c r="Q127" i="20"/>
  <c r="Q129" i="20"/>
  <c r="Q135" i="20"/>
  <c r="Q161" i="20"/>
  <c r="Q158" i="20"/>
  <c r="Q155" i="20"/>
  <c r="Q140" i="20"/>
  <c r="Q143" i="20"/>
  <c r="Q133" i="20"/>
  <c r="Q134" i="20"/>
  <c r="Q146" i="20"/>
  <c r="Q162" i="20"/>
  <c r="Q150" i="20"/>
  <c r="Q122" i="20"/>
  <c r="Q153" i="20"/>
  <c r="J136" i="20"/>
  <c r="Q76" i="20"/>
  <c r="Y76" i="20" s="1"/>
  <c r="Q141" i="20"/>
  <c r="Q147" i="20"/>
  <c r="Q138" i="20"/>
  <c r="Q144" i="20"/>
  <c r="Q125" i="20"/>
  <c r="Q130" i="20"/>
  <c r="J143" i="20"/>
  <c r="J129" i="20"/>
  <c r="J130" i="20"/>
  <c r="H148" i="20"/>
  <c r="F148" i="20"/>
  <c r="Z148" i="20"/>
  <c r="I148" i="20"/>
  <c r="G148" i="20"/>
  <c r="E148" i="20"/>
  <c r="J74" i="20"/>
  <c r="Q74" i="20" s="1"/>
  <c r="Y74" i="20" s="1"/>
  <c r="AA74" i="20" s="1"/>
  <c r="J62" i="20"/>
  <c r="Q62" i="20" s="1"/>
  <c r="Y62" i="20" s="1"/>
  <c r="AA62" i="20" s="1"/>
  <c r="J94" i="20"/>
  <c r="Q94" i="20" s="1"/>
  <c r="Y94" i="20" s="1"/>
  <c r="AA94" i="20" s="1"/>
  <c r="J114" i="20"/>
  <c r="Q114" i="20" s="1"/>
  <c r="Y114" i="20" s="1"/>
  <c r="AA114" i="20" s="1"/>
  <c r="J91" i="20"/>
  <c r="Q91" i="20" s="1"/>
  <c r="Y91" i="20" s="1"/>
  <c r="AA91" i="20" s="1"/>
  <c r="J67" i="20"/>
  <c r="Q67" i="20" s="1"/>
  <c r="Y67" i="20" s="1"/>
  <c r="AA67" i="20" s="1"/>
  <c r="J70" i="20"/>
  <c r="Q70" i="20" s="1"/>
  <c r="Y70" i="20" s="1"/>
  <c r="AA70" i="20" s="1"/>
  <c r="J85" i="20"/>
  <c r="Q85" i="20" s="1"/>
  <c r="Y85" i="20" s="1"/>
  <c r="AA85" i="20" s="1"/>
  <c r="J47" i="20"/>
  <c r="Q47" i="20" s="1"/>
  <c r="Y47" i="20" s="1"/>
  <c r="AA47" i="20" s="1"/>
  <c r="J44" i="20"/>
  <c r="Q44" i="20" s="1"/>
  <c r="Y44" i="20" s="1"/>
  <c r="AA44" i="20" s="1"/>
  <c r="D114" i="20"/>
  <c r="E111" i="20"/>
  <c r="E115" i="20" s="1"/>
  <c r="F111" i="20"/>
  <c r="F115" i="20" s="1"/>
  <c r="G111" i="20"/>
  <c r="G115" i="20" s="1"/>
  <c r="H111" i="20"/>
  <c r="H115" i="20" s="1"/>
  <c r="I111" i="20"/>
  <c r="I115" i="20" s="1"/>
  <c r="J111" i="20"/>
  <c r="Q111" i="20" s="1"/>
  <c r="Y111" i="20" s="1"/>
  <c r="Z111" i="20"/>
  <c r="Z115" i="20" s="1"/>
  <c r="D111" i="20"/>
  <c r="D94" i="20"/>
  <c r="D91" i="20"/>
  <c r="D85" i="20"/>
  <c r="D74" i="20"/>
  <c r="Z162" i="20"/>
  <c r="I162" i="20"/>
  <c r="H162" i="20"/>
  <c r="G162" i="20"/>
  <c r="F162" i="20"/>
  <c r="E162" i="20"/>
  <c r="D162" i="20"/>
  <c r="Z161" i="20"/>
  <c r="I161" i="20"/>
  <c r="H161" i="20"/>
  <c r="G161" i="20"/>
  <c r="F161" i="20"/>
  <c r="E161" i="20"/>
  <c r="D161" i="20"/>
  <c r="Z160" i="20"/>
  <c r="I160" i="20"/>
  <c r="H160" i="20"/>
  <c r="G160" i="20"/>
  <c r="F160" i="20"/>
  <c r="E160" i="20"/>
  <c r="D160" i="20"/>
  <c r="Z159" i="20"/>
  <c r="I159" i="20"/>
  <c r="H159" i="20"/>
  <c r="G159" i="20"/>
  <c r="F159" i="20"/>
  <c r="E159" i="20"/>
  <c r="D159" i="20"/>
  <c r="Z158" i="20"/>
  <c r="I158" i="20"/>
  <c r="H158" i="20"/>
  <c r="G158" i="20"/>
  <c r="F158" i="20"/>
  <c r="E158" i="20"/>
  <c r="D158" i="20"/>
  <c r="Z157" i="20"/>
  <c r="I157" i="20"/>
  <c r="H157" i="20"/>
  <c r="G157" i="20"/>
  <c r="F157" i="20"/>
  <c r="E157" i="20"/>
  <c r="D157" i="20"/>
  <c r="Z156" i="20"/>
  <c r="I156" i="20"/>
  <c r="H156" i="20"/>
  <c r="G156" i="20"/>
  <c r="F156" i="20"/>
  <c r="E156" i="20"/>
  <c r="D156" i="20"/>
  <c r="Z155" i="20"/>
  <c r="I155" i="20"/>
  <c r="H155" i="20"/>
  <c r="G155" i="20"/>
  <c r="F155" i="20"/>
  <c r="E155" i="20"/>
  <c r="D155" i="20"/>
  <c r="Z154" i="20"/>
  <c r="I154" i="20"/>
  <c r="H154" i="20"/>
  <c r="G154" i="20"/>
  <c r="F154" i="20"/>
  <c r="E154" i="20"/>
  <c r="D154" i="20"/>
  <c r="Z153" i="20"/>
  <c r="I153" i="20"/>
  <c r="H153" i="20"/>
  <c r="G153" i="20"/>
  <c r="F153" i="20"/>
  <c r="E153" i="20"/>
  <c r="D153" i="20"/>
  <c r="Z152" i="20"/>
  <c r="I152" i="20"/>
  <c r="H152" i="20"/>
  <c r="G152" i="20"/>
  <c r="F152" i="20"/>
  <c r="E152" i="20"/>
  <c r="D152" i="20"/>
  <c r="Z151" i="20"/>
  <c r="I151" i="20"/>
  <c r="H151" i="20"/>
  <c r="G151" i="20"/>
  <c r="F151" i="20"/>
  <c r="E151" i="20"/>
  <c r="D151" i="20"/>
  <c r="Z150" i="20"/>
  <c r="I150" i="20"/>
  <c r="H150" i="20"/>
  <c r="G150" i="20"/>
  <c r="F150" i="20"/>
  <c r="E150" i="20"/>
  <c r="D150" i="20"/>
  <c r="Z149" i="20"/>
  <c r="I149" i="20"/>
  <c r="H149" i="20"/>
  <c r="G149" i="20"/>
  <c r="F149" i="20"/>
  <c r="E149" i="20"/>
  <c r="D149" i="20"/>
  <c r="Z147" i="20"/>
  <c r="I147" i="20"/>
  <c r="H147" i="20"/>
  <c r="G147" i="20"/>
  <c r="F147" i="20"/>
  <c r="E147" i="20"/>
  <c r="D147" i="20"/>
  <c r="Z146" i="20"/>
  <c r="I146" i="20"/>
  <c r="H146" i="20"/>
  <c r="G146" i="20"/>
  <c r="F146" i="20"/>
  <c r="E146" i="20"/>
  <c r="D146" i="20"/>
  <c r="Z145" i="20"/>
  <c r="I145" i="20"/>
  <c r="H145" i="20"/>
  <c r="G145" i="20"/>
  <c r="F145" i="20"/>
  <c r="E145" i="20"/>
  <c r="Z144" i="20"/>
  <c r="I144" i="20"/>
  <c r="H144" i="20"/>
  <c r="G144" i="20"/>
  <c r="F144" i="20"/>
  <c r="E144" i="20"/>
  <c r="D144" i="20"/>
  <c r="Z142" i="20"/>
  <c r="I142" i="20"/>
  <c r="H142" i="20"/>
  <c r="G142" i="20"/>
  <c r="F142" i="20"/>
  <c r="Z141" i="20"/>
  <c r="I141" i="20"/>
  <c r="H141" i="20"/>
  <c r="G141" i="20"/>
  <c r="F141" i="20"/>
  <c r="E141" i="20"/>
  <c r="D141" i="20"/>
  <c r="Z140" i="20"/>
  <c r="I140" i="20"/>
  <c r="H140" i="20"/>
  <c r="G140" i="20"/>
  <c r="F140" i="20"/>
  <c r="E140" i="20"/>
  <c r="D140" i="20"/>
  <c r="Z139" i="20"/>
  <c r="I139" i="20"/>
  <c r="H139" i="20"/>
  <c r="G139" i="20"/>
  <c r="F139" i="20"/>
  <c r="E139" i="20"/>
  <c r="D139" i="20"/>
  <c r="Z138" i="20"/>
  <c r="I138" i="20"/>
  <c r="H138" i="20"/>
  <c r="G138" i="20"/>
  <c r="F138" i="20"/>
  <c r="E138" i="20"/>
  <c r="D138" i="20"/>
  <c r="I137" i="20"/>
  <c r="H137" i="20"/>
  <c r="G137" i="20"/>
  <c r="F137" i="20"/>
  <c r="E137" i="20"/>
  <c r="D137" i="20"/>
  <c r="I136" i="20"/>
  <c r="H136" i="20"/>
  <c r="G136" i="20"/>
  <c r="F136" i="20"/>
  <c r="E136" i="20"/>
  <c r="D136" i="20"/>
  <c r="Z135" i="20"/>
  <c r="I135" i="20"/>
  <c r="H135" i="20"/>
  <c r="G135" i="20"/>
  <c r="F135" i="20"/>
  <c r="E135" i="20"/>
  <c r="D135" i="20"/>
  <c r="Z134" i="20"/>
  <c r="I134" i="20"/>
  <c r="H134" i="20"/>
  <c r="G134" i="20"/>
  <c r="F134" i="20"/>
  <c r="E134" i="20"/>
  <c r="D134" i="20"/>
  <c r="I133" i="20"/>
  <c r="H133" i="20"/>
  <c r="G133" i="20"/>
  <c r="F133" i="20"/>
  <c r="E133" i="20"/>
  <c r="D133" i="20"/>
  <c r="Z132" i="20"/>
  <c r="I132" i="20"/>
  <c r="H132" i="20"/>
  <c r="G132" i="20"/>
  <c r="F132" i="20"/>
  <c r="E132" i="20"/>
  <c r="D132" i="20"/>
  <c r="Z128" i="20"/>
  <c r="I128" i="20"/>
  <c r="G128" i="20"/>
  <c r="F128" i="20"/>
  <c r="E128" i="20"/>
  <c r="D128" i="20"/>
  <c r="Z127" i="20"/>
  <c r="I127" i="20"/>
  <c r="G127" i="20"/>
  <c r="F127" i="20"/>
  <c r="E127" i="20"/>
  <c r="D127" i="20"/>
  <c r="Z126" i="20"/>
  <c r="I126" i="20"/>
  <c r="H126" i="20"/>
  <c r="G126" i="20"/>
  <c r="F126" i="20"/>
  <c r="E126" i="20"/>
  <c r="D126" i="20"/>
  <c r="Z125" i="20"/>
  <c r="I125" i="20"/>
  <c r="H125" i="20"/>
  <c r="G125" i="20"/>
  <c r="F125" i="20"/>
  <c r="E125" i="20"/>
  <c r="D125" i="20"/>
  <c r="I123" i="20"/>
  <c r="H123" i="20"/>
  <c r="G123" i="20"/>
  <c r="F123" i="20"/>
  <c r="E123" i="20"/>
  <c r="D123" i="20"/>
  <c r="Z122" i="20"/>
  <c r="I122" i="20"/>
  <c r="H122" i="20"/>
  <c r="G122" i="20"/>
  <c r="F122" i="20"/>
  <c r="E122" i="20"/>
  <c r="D122" i="20"/>
  <c r="J149" i="20"/>
  <c r="J133" i="20"/>
  <c r="J161" i="20"/>
  <c r="J139" i="20"/>
  <c r="I34" i="20"/>
  <c r="I131" i="20" s="1"/>
  <c r="G34" i="20"/>
  <c r="G131" i="20" s="1"/>
  <c r="F34" i="20"/>
  <c r="F131" i="20" s="1"/>
  <c r="E34" i="20"/>
  <c r="E131" i="20" s="1"/>
  <c r="D34" i="20"/>
  <c r="D131" i="20" s="1"/>
  <c r="J125" i="20"/>
  <c r="Y137" i="20" l="1"/>
  <c r="AA111" i="20"/>
  <c r="AA76" i="20"/>
  <c r="Y136" i="20"/>
  <c r="Q136" i="20"/>
  <c r="Z131" i="20"/>
  <c r="J101" i="20"/>
  <c r="D106" i="20"/>
  <c r="D148" i="20" s="1"/>
  <c r="E163" i="20"/>
  <c r="G163" i="20"/>
  <c r="H163" i="20"/>
  <c r="F163" i="20"/>
  <c r="Z163" i="20"/>
  <c r="D142" i="20"/>
  <c r="I163" i="20"/>
  <c r="J154" i="20"/>
  <c r="J132" i="20"/>
  <c r="J158" i="20"/>
  <c r="J140" i="20"/>
  <c r="J135" i="20"/>
  <c r="J141" i="20"/>
  <c r="J153" i="20"/>
  <c r="J155" i="20"/>
  <c r="J157" i="20"/>
  <c r="J159" i="20"/>
  <c r="J134" i="20"/>
  <c r="J138" i="20"/>
  <c r="J156" i="20"/>
  <c r="J160" i="20"/>
  <c r="J146" i="20"/>
  <c r="J127" i="20"/>
  <c r="J123" i="20"/>
  <c r="J152" i="20"/>
  <c r="H127" i="20"/>
  <c r="H34" i="20"/>
  <c r="H131" i="20" s="1"/>
  <c r="J151" i="20"/>
  <c r="J145" i="20"/>
  <c r="J147" i="20"/>
  <c r="J126" i="20"/>
  <c r="H128" i="20"/>
  <c r="J128" i="20"/>
  <c r="J144" i="20"/>
  <c r="J150" i="20"/>
  <c r="E142" i="20"/>
  <c r="F174" i="19"/>
  <c r="J106" i="20" l="1"/>
  <c r="Q101" i="20"/>
  <c r="Y101" i="20" s="1"/>
  <c r="J148" i="20"/>
  <c r="D115" i="20"/>
  <c r="D163" i="20" s="1"/>
  <c r="J142" i="20"/>
  <c r="J162" i="20"/>
  <c r="J122" i="20"/>
  <c r="J34" i="20"/>
  <c r="Q34" i="20" s="1"/>
  <c r="Y34" i="20" s="1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AA101" i="20" l="1"/>
  <c r="Y142" i="20"/>
  <c r="Y131" i="20"/>
  <c r="AA34" i="20"/>
  <c r="Q142" i="20"/>
  <c r="Q131" i="20"/>
  <c r="J115" i="20"/>
  <c r="Q115" i="20" s="1"/>
  <c r="Y115" i="20" s="1"/>
  <c r="Q106" i="20"/>
  <c r="Y106" i="20" s="1"/>
  <c r="J131" i="20"/>
  <c r="I6" i="19"/>
  <c r="F162" i="19" s="1"/>
  <c r="Y163" i="20" l="1"/>
  <c r="AA115" i="20"/>
  <c r="AA106" i="20"/>
  <c r="Y148" i="20"/>
  <c r="Q148" i="20"/>
  <c r="J163" i="20"/>
  <c r="F129" i="19"/>
  <c r="G129" i="19"/>
  <c r="H129" i="19"/>
  <c r="I129" i="19"/>
  <c r="J129" i="19"/>
  <c r="K129" i="19"/>
  <c r="L129" i="19"/>
  <c r="N129" i="19"/>
  <c r="E129" i="19"/>
  <c r="Q163" i="20" l="1"/>
  <c r="E121" i="19"/>
  <c r="E120" i="19"/>
  <c r="E132" i="19" l="1"/>
  <c r="F198" i="19" l="1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F176" i="19" l="1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Q32" i="19" s="1"/>
  <c r="O106" i="19"/>
  <c r="Q99" i="19"/>
  <c r="O32" i="19"/>
  <c r="O115" i="19" s="1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125" i="18" s="1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L7" i="18" l="1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J126" i="18" l="1"/>
  <c r="L31" i="18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L15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L29" i="11" s="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E6" i="9" l="1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<sst xmlns="http://schemas.openxmlformats.org/spreadsheetml/2006/main" count="3132" uniqueCount="226">
  <si>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</si>
  <si>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</si>
  <si>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</si>
  <si>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</si>
  <si>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</si>
  <si>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</si>
  <si>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</si>
  <si>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</si>
  <si>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</si>
  <si>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</si>
  <si>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</si>
  <si>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</si>
  <si>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</si>
  <si>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</si>
  <si>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</si>
  <si>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</si>
  <si>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</si>
  <si>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</si>
  <si>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</si>
  <si>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</si>
  <si>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</si>
  <si>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</si>
  <si>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</si>
  <si>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</si>
  <si>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</si>
  <si>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</si>
  <si>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</si>
  <si>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</si>
  <si>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</si>
  <si>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</si>
  <si>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</si>
  <si>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</si>
  <si>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</si>
  <si>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</si>
  <si>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</si>
  <si>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</si>
  <si>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</si>
  <si>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</si>
  <si>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</si>
  <si>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</si>
  <si>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</si>
  <si>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</si>
  <si>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</si>
  <si>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</si>
  <si>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</si>
  <si>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</si>
  <si>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</si>
  <si>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</si>
  <si>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</si>
  <si>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</si>
  <si>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</si>
  <si>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</si>
  <si>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</si>
  <si>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</si>
  <si>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</si>
  <si>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</si>
  <si>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</si>
  <si>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</si>
  <si>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</si>
  <si>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</si>
  <si>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</si>
  <si>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</si>
  <si>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</si>
  <si>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</si>
  <si>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</si>
  <si>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</si>
  <si>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</si>
  <si>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</si>
  <si>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</si>
  <si>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</si>
  <si>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</si>
  <si>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</si>
  <si>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</si>
  <si>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</si>
  <si>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</si>
  <si>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</si>
  <si>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</si>
  <si>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</si>
  <si>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</si>
  <si>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</si>
  <si>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</si>
  <si>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</si>
  <si>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</si>
  <si>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</si>
  <si>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</si>
  <si>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</si>
  <si>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</si>
  <si>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</si>
  <si>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</si>
  <si>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</si>
  <si>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</si>
  <si>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</si>
  <si>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</si>
  <si>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</si>
  <si>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</si>
  <si>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</si>
  <si>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</si>
  <si>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</si>
  <si>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</si>
  <si>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</si>
  <si>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</si>
  <si>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</si>
  <si>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</si>
  <si>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</si>
  <si>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</si>
  <si>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</si>
  <si>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</si>
  <si>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</si>
  <si>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</si>
  <si>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</si>
  <si>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</si>
  <si>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</si>
  <si>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</si>
  <si>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</si>
  <si>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</si>
  <si>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</si>
  <si>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</si>
  <si>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</si>
  <si>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</si>
  <si>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</si>
  <si>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</si>
  <si>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</si>
  <si>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</si>
  <si>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</si>
  <si>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</si>
  <si>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</si>
  <si>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</si>
  <si>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</si>
  <si>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</si>
  <si>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</si>
  <si>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</si>
  <si>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</si>
  <si>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</si>
  <si>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</si>
  <si>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</si>
  <si>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</si>
  <si>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</si>
  <si>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</si>
  <si>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</si>
  <si>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</si>
  <si>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</si>
  <si>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</si>
  <si>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</si>
  <si>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</si>
  <si>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</si>
  <si>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</si>
  <si>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</si>
  <si>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</si>
  <si>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</si>
  <si>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</si>
  <si>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</si>
  <si>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</si>
  <si>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</si>
  <si>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</si>
  <si>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</si>
  <si>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</si>
  <si>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</si>
  <si>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</si>
  <si>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</si>
  <si>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</si>
  <si>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</si>
  <si>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</si>
  <si>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</si>
  <si>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</si>
  <si>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</si>
  <si>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</si>
  <si>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</si>
  <si>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</si>
  <si>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</si>
  <si>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</si>
  <si>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</si>
  <si>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</si>
  <si>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</si>
  <si>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</si>
  <si>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</si>
  <si>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</si>
  <si>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</si>
  <si>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</si>
  <si>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</si>
  <si>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</si>
  <si>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</si>
  <si>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</si>
  <si>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</si>
  <si>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</si>
  <si>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</si>
  <si>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</si>
  <si>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</si>
  <si>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</si>
  <si>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</si>
  <si>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</si>
  <si>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</si>
  <si>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</si>
  <si>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</si>
  <si>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</si>
  <si>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</si>
  <si>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</si>
  <si>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</si>
  <si>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>K335</t>
  </si>
  <si>
    <t>107014</t>
  </si>
  <si>
    <t xml:space="preserve">Különbözet (módosított ei. - tény) </t>
  </si>
  <si>
    <t>Módosított ei.05.31.</t>
  </si>
  <si>
    <t>Komlói Kistérség Többcélú Önkormányzati Társulás 2021.</t>
  </si>
  <si>
    <t>Óvodai és isk.szoc.seg.tevékenység tám.</t>
  </si>
  <si>
    <t>Min.bér és gar.bérmin.évközi kieg.tám.</t>
  </si>
  <si>
    <t>Előirányzat változás 2021.01.01 - 06.30.</t>
  </si>
  <si>
    <t>Saját bevételi többlet (EFOP kerekítés)</t>
  </si>
  <si>
    <t>Májusi normatíva felmérés (alap normatíva)</t>
  </si>
  <si>
    <t>Májusi normatíva felmérés (étkezés normatíva)</t>
  </si>
  <si>
    <t>Előirányzat változás 2021.06.01 - 09.30.</t>
  </si>
  <si>
    <t>2020.évi beszámoló alapján járó tám.ért.műk.c.tám.</t>
  </si>
  <si>
    <t>B816 Központi irányító szervi támogatás (kieg.tám.)</t>
  </si>
  <si>
    <t>B816 Központi irányító szervi támogatás (bérkomp)</t>
  </si>
  <si>
    <t>B16  Műk.c.tám.ért.bev. EU-s támogatás</t>
  </si>
  <si>
    <t>B25  Felhalmozási célú tám. ért. bev. helyi önkormányzattól</t>
  </si>
  <si>
    <t>B16  Műk.c.tám.ért.bev.helyi önk-tól</t>
  </si>
  <si>
    <t>B16 Egyéb műk.c.tám.ért.bev.</t>
  </si>
  <si>
    <t>2021.évi kieső bérkomp. Tám.</t>
  </si>
  <si>
    <t>2021.október havi normatíva felmérés</t>
  </si>
  <si>
    <t>Szociális ágazati pótlék csökk.</t>
  </si>
  <si>
    <t>Előirányzat változás 2021.10.01-12.09.</t>
  </si>
  <si>
    <t>Módosított ei. 12.09.</t>
  </si>
  <si>
    <t>B816 Központi irányító szervi támogatás (szoc.ág.p.)</t>
  </si>
  <si>
    <t>Bérkomp.miatti tám.ért.bev.csökk.</t>
  </si>
  <si>
    <t>2020.évi zárszámadás normatívája</t>
  </si>
  <si>
    <t>Tám.ért.bevétel csökk. (zárszámadás)</t>
  </si>
  <si>
    <t>B25 Központi irányító szervi támogatás (felhalm.normatíva)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</si>
</sst>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17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76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4" fontId="0" fillId="2" borderId="0" xfId="0" applyNumberFormat="1" applyFill="1" applyProtection="1">
      <protection locked="0"/>
    </xf>
    <xf numFmtId="3" fontId="0" fillId="2" borderId="1" xfId="0" applyNumberFormat="1" applyFill="1" applyBorder="1" applyAlignment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3" fontId="0" fillId="0" borderId="1" xfId="0" applyNumberFormat="1" applyFill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3" fontId="0" fillId="20" borderId="1" xfId="0" applyNumberFormat="1" applyFill="1" applyBorder="1" applyProtection="1"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1" fillId="0" borderId="10" xfId="0" applyNumberFormat="1" applyFont="1" applyBorder="1" applyAlignment="1">
      <alignment horizontal="right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3" fontId="4" fillId="0" borderId="1" xfId="0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7" fillId="21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3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3" fontId="1" fillId="12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2" fillId="0" borderId="8" xfId="0" applyNumberFormat="1" applyFont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3" fontId="13" fillId="2" borderId="1" xfId="1" applyNumberFormat="1" applyFont="1" applyFill="1" applyBorder="1" applyProtection="1">
      <protection locked="0"/>
    </xf>
    <xf numFmtId="49" fontId="12" fillId="2" borderId="6" xfId="0" applyNumberFormat="1" applyFont="1" applyFill="1" applyBorder="1" applyAlignment="1" applyProtection="1">
      <alignment vertical="center"/>
      <protection locked="0"/>
    </xf>
    <xf numFmtId="3" fontId="13" fillId="0" borderId="1" xfId="1" applyNumberFormat="1" applyFont="1" applyFill="1" applyBorder="1" applyProtection="1">
      <protection locked="0"/>
    </xf>
    <xf numFmtId="3" fontId="12" fillId="0" borderId="1" xfId="0" applyNumberFormat="1" applyFont="1" applyFill="1" applyBorder="1" applyProtection="1">
      <protection locked="0"/>
    </xf>
    <xf numFmtId="49" fontId="12" fillId="2" borderId="7" xfId="0" applyNumberFormat="1" applyFont="1" applyFill="1" applyBorder="1" applyAlignment="1" applyProtection="1">
      <alignment vertical="center"/>
      <protection locked="0"/>
    </xf>
    <xf numFmtId="49" fontId="12" fillId="2" borderId="2" xfId="0" applyNumberFormat="1" applyFont="1" applyFill="1" applyBorder="1" applyAlignment="1" applyProtection="1">
      <alignment vertical="center"/>
      <protection locked="0"/>
    </xf>
    <xf numFmtId="49" fontId="12" fillId="2" borderId="4" xfId="0" applyNumberFormat="1" applyFont="1" applyFill="1" applyBorder="1" applyAlignment="1" applyProtection="1">
      <alignment vertical="center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vertical="center"/>
      <protection locked="0"/>
    </xf>
    <xf numFmtId="49" fontId="12" fillId="2" borderId="3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3" fontId="13" fillId="0" borderId="1" xfId="0" applyNumberFormat="1" applyFont="1" applyBorder="1" applyProtection="1">
      <protection locked="0"/>
    </xf>
    <xf numFmtId="0" fontId="12" fillId="2" borderId="1" xfId="0" applyFont="1" applyFill="1" applyBorder="1" applyAlignment="1" applyProtection="1">
      <protection locked="0"/>
    </xf>
    <xf numFmtId="3" fontId="14" fillId="12" borderId="2" xfId="0" applyNumberFormat="1" applyFont="1" applyFill="1" applyBorder="1" applyAlignment="1" applyProtection="1">
      <alignment vertical="center"/>
      <protection locked="0"/>
    </xf>
    <xf numFmtId="3" fontId="14" fillId="12" borderId="27" xfId="0" applyNumberFormat="1" applyFont="1" applyFill="1" applyBorder="1" applyAlignment="1" applyProtection="1">
      <alignment vertical="center"/>
      <protection locked="0"/>
    </xf>
    <xf numFmtId="3" fontId="15" fillId="12" borderId="2" xfId="0" applyNumberFormat="1" applyFont="1" applyFill="1" applyBorder="1" applyAlignment="1" applyProtection="1">
      <alignment vertical="center"/>
      <protection locked="0"/>
    </xf>
    <xf numFmtId="0" fontId="12" fillId="2" borderId="20" xfId="0" applyFont="1" applyFill="1" applyBorder="1" applyAlignment="1" applyProtection="1">
      <alignment vertical="center"/>
      <protection locked="0"/>
    </xf>
    <xf numFmtId="0" fontId="12" fillId="0" borderId="17" xfId="0" applyFont="1" applyBorder="1" applyProtection="1">
      <protection locked="0"/>
    </xf>
    <xf numFmtId="3" fontId="12" fillId="0" borderId="17" xfId="0" applyNumberFormat="1" applyFont="1" applyBorder="1" applyAlignment="1" applyProtection="1">
      <alignment horizontal="right"/>
      <protection locked="0"/>
    </xf>
    <xf numFmtId="3" fontId="14" fillId="0" borderId="18" xfId="0" applyNumberFormat="1" applyFont="1" applyBorder="1" applyProtection="1">
      <protection locked="0"/>
    </xf>
    <xf numFmtId="3" fontId="12" fillId="0" borderId="17" xfId="0" applyNumberFormat="1" applyFont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166" fontId="13" fillId="2" borderId="17" xfId="1" applyNumberFormat="1" applyFont="1" applyFill="1" applyBorder="1" applyProtection="1">
      <protection locked="0"/>
    </xf>
    <xf numFmtId="3" fontId="12" fillId="2" borderId="24" xfId="0" applyNumberFormat="1" applyFont="1" applyFill="1" applyBorder="1" applyProtection="1"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166" fontId="13" fillId="2" borderId="1" xfId="1" applyNumberFormat="1" applyFont="1" applyFill="1" applyBorder="1" applyProtection="1">
      <protection locked="0"/>
    </xf>
    <xf numFmtId="3" fontId="12" fillId="2" borderId="25" xfId="0" applyNumberFormat="1" applyFont="1" applyFill="1" applyBorder="1" applyProtection="1">
      <protection locked="0"/>
    </xf>
    <xf numFmtId="3" fontId="12" fillId="0" borderId="25" xfId="0" applyNumberFormat="1" applyFont="1" applyFill="1" applyBorder="1" applyProtection="1">
      <protection locked="0"/>
    </xf>
    <xf numFmtId="49" fontId="12" fillId="11" borderId="3" xfId="0" applyNumberFormat="1" applyFont="1" applyFill="1" applyBorder="1" applyAlignment="1" applyProtection="1">
      <alignment vertical="center"/>
      <protection locked="0"/>
    </xf>
    <xf numFmtId="0" fontId="12" fillId="11" borderId="1" xfId="0" applyFont="1" applyFill="1" applyBorder="1" applyProtection="1">
      <protection locked="0"/>
    </xf>
    <xf numFmtId="3" fontId="12" fillId="11" borderId="1" xfId="0" applyNumberFormat="1" applyFont="1" applyFill="1" applyBorder="1" applyProtection="1">
      <protection locked="0"/>
    </xf>
    <xf numFmtId="166" fontId="13" fillId="0" borderId="1" xfId="1" applyNumberFormat="1" applyFont="1" applyFill="1" applyBorder="1" applyProtection="1">
      <protection locked="0"/>
    </xf>
    <xf numFmtId="3" fontId="14" fillId="0" borderId="8" xfId="0" applyNumberFormat="1" applyFont="1" applyBorder="1" applyProtection="1">
      <protection locked="0"/>
    </xf>
    <xf numFmtId="49" fontId="12" fillId="11" borderId="2" xfId="0" applyNumberFormat="1" applyFont="1" applyFill="1" applyBorder="1" applyAlignment="1" applyProtection="1">
      <alignment vertical="center"/>
      <protection locked="0"/>
    </xf>
    <xf numFmtId="0" fontId="12" fillId="11" borderId="2" xfId="0" applyFont="1" applyFill="1" applyBorder="1" applyProtection="1">
      <protection locked="0"/>
    </xf>
    <xf numFmtId="3" fontId="12" fillId="11" borderId="2" xfId="0" applyNumberFormat="1" applyFont="1" applyFill="1" applyBorder="1" applyProtection="1">
      <protection locked="0"/>
    </xf>
    <xf numFmtId="3" fontId="12" fillId="11" borderId="14" xfId="0" applyNumberFormat="1" applyFont="1" applyFill="1" applyBorder="1" applyProtection="1">
      <protection locked="0"/>
    </xf>
    <xf numFmtId="166" fontId="13" fillId="11" borderId="2" xfId="1" applyNumberFormat="1" applyFont="1" applyFill="1" applyBorder="1" applyProtection="1">
      <protection locked="0"/>
    </xf>
    <xf numFmtId="3" fontId="12" fillId="11" borderId="38" xfId="0" applyNumberFormat="1" applyFont="1" applyFill="1" applyBorder="1" applyProtection="1">
      <protection locked="0"/>
    </xf>
    <xf numFmtId="49" fontId="12" fillId="11" borderId="41" xfId="0" applyNumberFormat="1" applyFont="1" applyFill="1" applyBorder="1" applyAlignment="1" applyProtection="1">
      <alignment horizontal="left" vertical="center"/>
      <protection locked="0"/>
    </xf>
    <xf numFmtId="0" fontId="12" fillId="11" borderId="42" xfId="0" applyFont="1" applyFill="1" applyBorder="1" applyProtection="1">
      <protection locked="0"/>
    </xf>
    <xf numFmtId="3" fontId="12" fillId="11" borderId="42" xfId="0" applyNumberFormat="1" applyFont="1" applyFill="1" applyBorder="1" applyProtection="1">
      <protection locked="0"/>
    </xf>
    <xf numFmtId="3" fontId="12" fillId="11" borderId="43" xfId="0" applyNumberFormat="1" applyFont="1" applyFill="1" applyBorder="1" applyProtection="1">
      <protection locked="0"/>
    </xf>
    <xf numFmtId="166" fontId="13" fillId="11" borderId="42" xfId="1" applyNumberFormat="1" applyFont="1" applyFill="1" applyBorder="1" applyProtection="1">
      <protection locked="0"/>
    </xf>
    <xf numFmtId="3" fontId="12" fillId="11" borderId="44" xfId="0" applyNumberFormat="1" applyFont="1" applyFill="1" applyBorder="1" applyProtection="1">
      <protection locked="0"/>
    </xf>
    <xf numFmtId="49" fontId="12" fillId="2" borderId="45" xfId="0" applyNumberFormat="1" applyFont="1" applyFill="1" applyBorder="1" applyAlignment="1" applyProtection="1">
      <alignment vertical="center"/>
      <protection locked="0"/>
    </xf>
    <xf numFmtId="0" fontId="12" fillId="0" borderId="7" xfId="0" applyFont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2" fillId="0" borderId="16" xfId="0" applyNumberFormat="1" applyFont="1" applyBorder="1" applyProtection="1">
      <protection locked="0"/>
    </xf>
    <xf numFmtId="166" fontId="13" fillId="2" borderId="7" xfId="1" applyNumberFormat="1" applyFont="1" applyFill="1" applyBorder="1" applyProtection="1">
      <protection locked="0"/>
    </xf>
    <xf numFmtId="3" fontId="12" fillId="2" borderId="36" xfId="0" applyNumberFormat="1" applyFont="1" applyFill="1" applyBorder="1" applyProtection="1">
      <protection locked="0"/>
    </xf>
    <xf numFmtId="49" fontId="12" fillId="2" borderId="31" xfId="0" applyNumberFormat="1" applyFont="1" applyFill="1" applyBorder="1" applyAlignment="1" applyProtection="1">
      <alignment vertical="center"/>
      <protection locked="0"/>
    </xf>
    <xf numFmtId="0" fontId="12" fillId="0" borderId="28" xfId="0" applyFont="1" applyBorder="1" applyProtection="1">
      <protection locked="0"/>
    </xf>
    <xf numFmtId="3" fontId="12" fillId="0" borderId="27" xfId="0" applyNumberFormat="1" applyFont="1" applyBorder="1" applyProtection="1">
      <protection locked="0"/>
    </xf>
    <xf numFmtId="3" fontId="12" fillId="0" borderId="29" xfId="0" applyNumberFormat="1" applyFont="1" applyBorder="1" applyProtection="1">
      <protection locked="0"/>
    </xf>
    <xf numFmtId="3" fontId="12" fillId="2" borderId="27" xfId="0" applyNumberFormat="1" applyFont="1" applyFill="1" applyBorder="1" applyProtection="1">
      <protection locked="0"/>
    </xf>
    <xf numFmtId="166" fontId="13" fillId="2" borderId="28" xfId="1" applyNumberFormat="1" applyFont="1" applyFill="1" applyBorder="1" applyProtection="1">
      <protection locked="0"/>
    </xf>
    <xf numFmtId="3" fontId="12" fillId="2" borderId="30" xfId="0" applyNumberFormat="1" applyFont="1" applyFill="1" applyBorder="1" applyProtection="1">
      <protection locked="0"/>
    </xf>
    <xf numFmtId="49" fontId="12" fillId="2" borderId="20" xfId="0" applyNumberFormat="1" applyFont="1" applyFill="1" applyBorder="1" applyAlignment="1" applyProtection="1">
      <alignment vertical="center"/>
      <protection locked="0"/>
    </xf>
    <xf numFmtId="3" fontId="12" fillId="0" borderId="18" xfId="0" applyNumberFormat="1" applyFont="1" applyBorder="1" applyProtection="1">
      <protection locked="0"/>
    </xf>
    <xf numFmtId="0" fontId="12" fillId="0" borderId="27" xfId="0" applyFont="1" applyBorder="1" applyProtection="1">
      <protection locked="0"/>
    </xf>
    <xf numFmtId="166" fontId="13" fillId="2" borderId="27" xfId="1" applyNumberFormat="1" applyFont="1" applyFill="1" applyBorder="1" applyProtection="1">
      <protection locked="0"/>
    </xf>
    <xf numFmtId="0" fontId="12" fillId="2" borderId="3" xfId="0" applyFont="1" applyFill="1" applyBorder="1" applyAlignment="1" applyProtection="1">
      <alignment vertical="center"/>
      <protection locked="0"/>
    </xf>
    <xf numFmtId="0" fontId="12" fillId="0" borderId="4" xfId="0" applyFont="1" applyBorder="1" applyProtection="1">
      <protection locked="0"/>
    </xf>
    <xf numFmtId="3" fontId="14" fillId="0" borderId="16" xfId="0" applyNumberFormat="1" applyFont="1" applyBorder="1" applyProtection="1">
      <protection locked="0"/>
    </xf>
    <xf numFmtId="166" fontId="13" fillId="2" borderId="4" xfId="1" applyNumberFormat="1" applyFont="1" applyFill="1" applyBorder="1" applyProtection="1">
      <protection locked="0"/>
    </xf>
    <xf numFmtId="0" fontId="12" fillId="2" borderId="17" xfId="0" applyFont="1" applyFill="1" applyBorder="1" applyAlignment="1" applyProtection="1">
      <alignment vertical="center"/>
      <protection locked="0"/>
    </xf>
    <xf numFmtId="0" fontId="12" fillId="11" borderId="17" xfId="0" applyFont="1" applyFill="1" applyBorder="1" applyProtection="1">
      <protection locked="0"/>
    </xf>
    <xf numFmtId="3" fontId="12" fillId="11" borderId="17" xfId="0" applyNumberFormat="1" applyFont="1" applyFill="1" applyBorder="1" applyProtection="1">
      <protection locked="0"/>
    </xf>
    <xf numFmtId="3" fontId="12" fillId="11" borderId="18" xfId="0" applyNumberFormat="1" applyFont="1" applyFill="1" applyBorder="1" applyProtection="1">
      <protection locked="0"/>
    </xf>
    <xf numFmtId="3" fontId="12" fillId="11" borderId="4" xfId="0" applyNumberFormat="1" applyFont="1" applyFill="1" applyBorder="1" applyProtection="1">
      <protection locked="0"/>
    </xf>
    <xf numFmtId="166" fontId="13" fillId="11" borderId="17" xfId="1" applyNumberFormat="1" applyFont="1" applyFill="1" applyBorder="1" applyProtection="1">
      <protection locked="0"/>
    </xf>
    <xf numFmtId="3" fontId="12" fillId="11" borderId="24" xfId="0" applyNumberFormat="1" applyFont="1" applyFill="1" applyBorder="1" applyProtection="1">
      <protection locked="0"/>
    </xf>
    <xf numFmtId="0" fontId="12" fillId="2" borderId="1" xfId="0" applyFont="1" applyFill="1" applyBorder="1" applyAlignment="1" applyProtection="1">
      <alignment vertical="center"/>
      <protection locked="0"/>
    </xf>
    <xf numFmtId="3" fontId="12" fillId="11" borderId="8" xfId="0" applyNumberFormat="1" applyFont="1" applyFill="1" applyBorder="1" applyProtection="1">
      <protection locked="0"/>
    </xf>
    <xf numFmtId="166" fontId="13" fillId="11" borderId="1" xfId="1" applyNumberFormat="1" applyFont="1" applyFill="1" applyBorder="1" applyProtection="1">
      <protection locked="0"/>
    </xf>
    <xf numFmtId="3" fontId="12" fillId="11" borderId="25" xfId="0" applyNumberFormat="1" applyFont="1" applyFill="1" applyBorder="1" applyProtection="1">
      <protection locked="0"/>
    </xf>
    <xf numFmtId="0" fontId="12" fillId="2" borderId="2" xfId="0" applyFont="1" applyFill="1" applyBorder="1" applyAlignment="1" applyProtection="1">
      <alignment vertical="center"/>
      <protection locked="0"/>
    </xf>
    <xf numFmtId="0" fontId="12" fillId="0" borderId="2" xfId="0" applyFont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2" fillId="0" borderId="14" xfId="0" applyNumberFormat="1" applyFont="1" applyBorder="1" applyProtection="1">
      <protection locked="0"/>
    </xf>
    <xf numFmtId="3" fontId="12" fillId="2" borderId="2" xfId="0" applyNumberFormat="1" applyFont="1" applyFill="1" applyBorder="1" applyProtection="1">
      <protection locked="0"/>
    </xf>
    <xf numFmtId="166" fontId="13" fillId="2" borderId="2" xfId="1" applyNumberFormat="1" applyFont="1" applyFill="1" applyBorder="1" applyProtection="1">
      <protection locked="0"/>
    </xf>
    <xf numFmtId="3" fontId="12" fillId="2" borderId="38" xfId="0" applyNumberFormat="1" applyFont="1" applyFill="1" applyBorder="1" applyProtection="1">
      <protection locked="0"/>
    </xf>
    <xf numFmtId="0" fontId="12" fillId="11" borderId="27" xfId="0" applyFont="1" applyFill="1" applyBorder="1" applyProtection="1">
      <protection locked="0"/>
    </xf>
    <xf numFmtId="3" fontId="12" fillId="11" borderId="27" xfId="0" applyNumberFormat="1" applyFont="1" applyFill="1" applyBorder="1" applyProtection="1">
      <protection locked="0"/>
    </xf>
    <xf numFmtId="49" fontId="12" fillId="2" borderId="20" xfId="0" applyNumberFormat="1" applyFont="1" applyFill="1" applyBorder="1" applyAlignment="1" applyProtection="1">
      <alignment horizontal="left" vertical="center"/>
      <protection locked="0"/>
    </xf>
    <xf numFmtId="0" fontId="12" fillId="11" borderId="20" xfId="0" applyFont="1" applyFill="1" applyBorder="1" applyProtection="1">
      <protection locked="0"/>
    </xf>
    <xf numFmtId="3" fontId="12" fillId="11" borderId="21" xfId="0" applyNumberFormat="1" applyFont="1" applyFill="1" applyBorder="1" applyProtection="1">
      <protection locked="0"/>
    </xf>
    <xf numFmtId="3" fontId="12" fillId="11" borderId="20" xfId="0" applyNumberFormat="1" applyFont="1" applyFill="1" applyBorder="1" applyProtection="1">
      <protection locked="0"/>
    </xf>
    <xf numFmtId="3" fontId="12" fillId="11" borderId="37" xfId="0" applyNumberFormat="1" applyFont="1" applyFill="1" applyBorder="1" applyProtection="1">
      <protection locked="0"/>
    </xf>
    <xf numFmtId="166" fontId="13" fillId="11" borderId="20" xfId="1" applyNumberFormat="1" applyFont="1" applyFill="1" applyBorder="1" applyProtection="1">
      <protection locked="0"/>
    </xf>
    <xf numFmtId="3" fontId="12" fillId="11" borderId="22" xfId="0" applyNumberFormat="1" applyFont="1" applyFill="1" applyBorder="1" applyProtection="1">
      <protection locked="0"/>
    </xf>
    <xf numFmtId="49" fontId="12" fillId="2" borderId="17" xfId="0" applyNumberFormat="1" applyFont="1" applyFill="1" applyBorder="1" applyAlignment="1" applyProtection="1">
      <alignment vertical="center"/>
      <protection locked="0"/>
    </xf>
    <xf numFmtId="49" fontId="12" fillId="2" borderId="27" xfId="0" applyNumberFormat="1" applyFont="1" applyFill="1" applyBorder="1" applyAlignment="1" applyProtection="1">
      <alignment vertical="center"/>
      <protection locked="0"/>
    </xf>
    <xf numFmtId="0" fontId="12" fillId="11" borderId="28" xfId="0" applyFont="1" applyFill="1" applyBorder="1" applyProtection="1">
      <protection locked="0"/>
    </xf>
    <xf numFmtId="0" fontId="12" fillId="11" borderId="35" xfId="0" applyFont="1" applyFill="1" applyBorder="1" applyAlignment="1" applyProtection="1">
      <alignment horizontal="left" vertical="center"/>
      <protection locked="0"/>
    </xf>
    <xf numFmtId="0" fontId="12" fillId="11" borderId="5" xfId="0" applyFont="1" applyFill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11" borderId="28" xfId="0" applyFont="1" applyFill="1" applyBorder="1" applyAlignment="1" applyProtection="1">
      <alignment horizontal="left" vertical="center"/>
      <protection locked="0"/>
    </xf>
    <xf numFmtId="3" fontId="12" fillId="11" borderId="30" xfId="0" applyNumberFormat="1" applyFont="1" applyFill="1" applyBorder="1" applyProtection="1">
      <protection locked="0"/>
    </xf>
    <xf numFmtId="3" fontId="14" fillId="12" borderId="4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Protection="1">
      <protection locked="0"/>
    </xf>
    <xf numFmtId="0" fontId="8" fillId="7" borderId="4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Protection="1">
      <protection locked="0"/>
    </xf>
    <xf numFmtId="0" fontId="14" fillId="8" borderId="1" xfId="0" applyFont="1" applyFill="1" applyBorder="1" applyProtection="1">
      <protection locked="0"/>
    </xf>
    <xf numFmtId="3" fontId="14" fillId="8" borderId="1" xfId="0" applyNumberFormat="1" applyFont="1" applyFill="1" applyBorder="1" applyProtection="1">
      <protection locked="0"/>
    </xf>
    <xf numFmtId="165" fontId="13" fillId="2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165" fontId="13" fillId="0" borderId="1" xfId="1" applyNumberFormat="1" applyFont="1" applyFill="1" applyBorder="1" applyProtection="1">
      <protection locked="0"/>
    </xf>
    <xf numFmtId="3" fontId="15" fillId="8" borderId="1" xfId="0" applyNumberFormat="1" applyFont="1" applyFill="1" applyBorder="1" applyProtection="1">
      <protection locked="0"/>
    </xf>
    <xf numFmtId="3" fontId="14" fillId="2" borderId="1" xfId="0" applyNumberFormat="1" applyFont="1" applyFill="1" applyBorder="1" applyProtection="1">
      <protection locked="0"/>
    </xf>
    <xf numFmtId="165" fontId="15" fillId="2" borderId="1" xfId="1" applyNumberFormat="1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3" fontId="14" fillId="2" borderId="0" xfId="0" applyNumberFormat="1" applyFont="1" applyFill="1" applyProtection="1">
      <protection locked="0"/>
    </xf>
    <xf numFmtId="165" fontId="15" fillId="2" borderId="0" xfId="1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3" fontId="12" fillId="2" borderId="7" xfId="0" applyNumberFormat="1" applyFont="1" applyFill="1" applyBorder="1" applyProtection="1">
      <protection locked="0"/>
    </xf>
    <xf numFmtId="3" fontId="12" fillId="2" borderId="28" xfId="0" applyNumberFormat="1" applyFont="1" applyFill="1" applyBorder="1" applyProtection="1">
      <protection locked="0"/>
    </xf>
    <xf numFmtId="0" fontId="12" fillId="0" borderId="17" xfId="0" applyFont="1" applyFill="1" applyBorder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6" fontId="4" fillId="2" borderId="0" xfId="0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Border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20" borderId="12" xfId="0" applyFont="1" applyFill="1" applyBorder="1" applyAlignment="1" applyProtection="1">
      <alignment horizontal="center" vertical="center" wrapText="1"/>
      <protection locked="0"/>
    </xf>
    <xf numFmtId="0" fontId="1" fillId="20" borderId="0" xfId="0" applyFont="1" applyFill="1" applyAlignment="1" applyProtection="1">
      <alignment horizontal="center" vertical="center" wrapText="1"/>
      <protection locked="0"/>
    </xf>
    <xf numFmtId="0" fontId="6" fillId="12" borderId="12" xfId="0" applyFont="1" applyFill="1" applyBorder="1" applyAlignment="1" applyProtection="1">
      <alignment horizontal="center" vertical="center" wrapText="1"/>
      <protection locked="0"/>
    </xf>
    <xf numFmtId="0" fontId="6" fillId="12" borderId="0" xfId="0" applyFont="1" applyFill="1" applyAlignment="1" applyProtection="1">
      <alignment horizontal="center" vertical="center" wrapText="1"/>
      <protection locked="0"/>
    </xf>
    <xf numFmtId="165" fontId="8" fillId="12" borderId="1" xfId="1" applyNumberFormat="1" applyFont="1" applyFill="1" applyBorder="1" applyAlignment="1" applyProtection="1">
      <alignment horizontal="center" vertical="center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center" vertical="center" wrapText="1"/>
      <protection locked="0"/>
    </xf>
    <xf numFmtId="0" fontId="1" fillId="12" borderId="9" xfId="0" applyFont="1" applyFill="1" applyBorder="1" applyAlignment="1" applyProtection="1">
      <alignment horizontal="center" vertical="center" wrapText="1"/>
      <protection locked="0"/>
    </xf>
    <xf numFmtId="0" fontId="1" fillId="12" borderId="5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vertical="center" wrapText="1"/>
      <protection locked="0"/>
    </xf>
    <xf numFmtId="0" fontId="12" fillId="2" borderId="3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wrapText="1"/>
      <protection locked="0"/>
    </xf>
    <xf numFmtId="0" fontId="12" fillId="2" borderId="3" xfId="0" applyFont="1" applyFill="1" applyBorder="1" applyAlignment="1" applyProtection="1">
      <alignment wrapText="1"/>
      <protection locked="0"/>
    </xf>
    <xf numFmtId="0" fontId="12" fillId="2" borderId="4" xfId="0" applyFont="1" applyFill="1" applyBorder="1" applyAlignment="1" applyProtection="1">
      <alignment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4" fillId="12" borderId="16" xfId="0" applyFont="1" applyFill="1" applyBorder="1" applyAlignment="1" applyProtection="1">
      <alignment horizontal="right" vertical="center"/>
      <protection locked="0"/>
    </xf>
    <xf numFmtId="0" fontId="14" fillId="12" borderId="10" xfId="0" applyFont="1" applyFill="1" applyBorder="1" applyAlignment="1" applyProtection="1">
      <alignment horizontal="right" vertical="center"/>
      <protection locked="0"/>
    </xf>
    <xf numFmtId="0" fontId="14" fillId="12" borderId="7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16" xfId="0" applyFont="1" applyFill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19" xfId="0" applyFont="1" applyFill="1" applyBorder="1" applyAlignment="1" applyProtection="1">
      <alignment horizontal="center" vertical="center" wrapText="1"/>
      <protection locked="0"/>
    </xf>
    <xf numFmtId="0" fontId="12" fillId="2" borderId="23" xfId="0" applyFont="1" applyFill="1" applyBorder="1" applyAlignment="1" applyProtection="1">
      <alignment horizontal="center" vertical="center" wrapText="1"/>
      <protection locked="0"/>
    </xf>
    <xf numFmtId="0" fontId="12" fillId="2" borderId="26" xfId="0" applyFont="1" applyFill="1" applyBorder="1" applyAlignment="1" applyProtection="1">
      <alignment horizontal="center" vertical="center" wrapText="1"/>
      <protection locked="0"/>
    </xf>
    <xf numFmtId="0" fontId="12" fillId="2" borderId="34" xfId="0" applyFont="1" applyFill="1" applyBorder="1" applyAlignment="1" applyProtection="1">
      <alignment horizontal="center" vertical="center" wrapText="1"/>
      <protection locked="0"/>
    </xf>
    <xf numFmtId="0" fontId="12" fillId="2" borderId="32" xfId="0" applyFont="1" applyFill="1" applyBorder="1" applyAlignment="1" applyProtection="1">
      <alignment horizontal="center" vertical="center" wrapText="1"/>
      <protection locked="0"/>
    </xf>
    <xf numFmtId="0" fontId="12" fillId="2" borderId="33" xfId="0" applyFont="1" applyFill="1" applyBorder="1" applyAlignment="1" applyProtection="1">
      <alignment horizontal="center" vertical="center" wrapText="1"/>
      <protection locked="0"/>
    </xf>
    <xf numFmtId="0" fontId="12" fillId="2" borderId="23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/>
      <protection locked="0"/>
    </xf>
    <xf numFmtId="0" fontId="12" fillId="2" borderId="34" xfId="0" applyFont="1" applyFill="1" applyBorder="1" applyAlignment="1" applyProtection="1">
      <alignment horizontal="left" vertical="center" wrapText="1"/>
      <protection locked="0"/>
    </xf>
    <xf numFmtId="0" fontId="12" fillId="2" borderId="33" xfId="0" applyFont="1" applyFill="1" applyBorder="1" applyAlignment="1" applyProtection="1">
      <alignment horizontal="left" vertical="center" wrapText="1"/>
      <protection locked="0"/>
    </xf>
    <xf numFmtId="0" fontId="1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 vertical="center" wrapText="1"/>
      <protection locked="0"/>
    </xf>
    <xf numFmtId="0" fontId="12" fillId="2" borderId="39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2" fillId="2" borderId="40" xfId="0" applyFont="1" applyFill="1" applyBorder="1" applyAlignment="1" applyProtection="1">
      <alignment horizontal="center" vertical="center" wrapText="1"/>
      <protection locked="0"/>
    </xf>
    <xf numFmtId="0" fontId="14" fillId="12" borderId="14" xfId="0" applyFont="1" applyFill="1" applyBorder="1" applyAlignment="1" applyProtection="1">
      <alignment horizontal="right" vertical="center"/>
      <protection locked="0"/>
    </xf>
    <xf numFmtId="0" fontId="14" fillId="12" borderId="11" xfId="0" applyFont="1" applyFill="1" applyBorder="1" applyAlignment="1" applyProtection="1">
      <alignment horizontal="right" vertical="center"/>
      <protection locked="0"/>
    </xf>
    <xf numFmtId="0" fontId="14" fillId="12" borderId="6" xfId="0" applyFont="1" applyFill="1" applyBorder="1" applyAlignment="1" applyProtection="1">
      <alignment horizontal="right" vertic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4.5703125" customWidth="1"/>
    <col min="2" max="2" width="9.85546875" customWidth="1"/>
    <col min="3" max="3" width="10.7109375" customWidth="1"/>
    <col min="4" max="4" width="13.5703125" customWidth="1"/>
    <col min="5" max="5" width="13.5703125" style="2" customWidth="1"/>
    <col min="6" max="8" width="10.28515625" customWidth="1"/>
    <col min="9" max="9" width="19.140625" bestFit="1" customWidth="1"/>
    <col min="10" max="10" width="12" style="55" customWidth="1"/>
    <col min="11" max="11" width="12" customWidth="1"/>
  </cols>
  <sheetData>
    <row r="1" spans="1:11" ht="21" customHeight="1" x14ac:dyDescent="0.2">
      <c r="A1" s="345" t="s">
        <v>82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</row>
    <row r="3" spans="1:11" x14ac:dyDescent="0.2">
      <c r="D3" s="5"/>
      <c r="E3" s="3"/>
    </row>
    <row r="4" spans="1:11" s="49" customFormat="1" ht="18.75" customHeight="1" x14ac:dyDescent="0.2">
      <c r="A4" s="353" t="s">
        <v>19</v>
      </c>
      <c r="B4" s="353" t="s">
        <v>0</v>
      </c>
      <c r="C4" s="353" t="s">
        <v>44</v>
      </c>
      <c r="D4" s="353" t="s">
        <v>21</v>
      </c>
      <c r="E4" s="355" t="s">
        <v>105</v>
      </c>
      <c r="F4" s="356"/>
      <c r="G4" s="356"/>
      <c r="H4" s="357"/>
      <c r="I4" s="353" t="s">
        <v>106</v>
      </c>
      <c r="J4" s="359" t="s">
        <v>107</v>
      </c>
      <c r="K4" s="358" t="s">
        <v>84</v>
      </c>
    </row>
    <row r="5" spans="1:11" s="49" customFormat="1" ht="27" customHeight="1" x14ac:dyDescent="0.2">
      <c r="A5" s="354"/>
      <c r="B5" s="354"/>
      <c r="C5" s="354"/>
      <c r="D5" s="354"/>
      <c r="E5" s="47" t="s">
        <v>43</v>
      </c>
      <c r="F5" s="48" t="s">
        <v>83</v>
      </c>
      <c r="G5" s="48" t="s">
        <v>83</v>
      </c>
      <c r="H5" s="48" t="s">
        <v>83</v>
      </c>
      <c r="I5" s="354"/>
      <c r="J5" s="359"/>
      <c r="K5" s="358"/>
    </row>
    <row r="6" spans="1:11" x14ac:dyDescent="0.2">
      <c r="A6" s="372" t="s">
        <v>38</v>
      </c>
      <c r="B6" s="380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">
      <c r="A7" s="372"/>
      <c r="B7" s="380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">
      <c r="A8" s="372"/>
      <c r="B8" s="380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">
      <c r="A9" s="372"/>
      <c r="B9" s="381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">
      <c r="A10" s="372"/>
      <c r="B10" s="382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">
      <c r="A12" s="341" t="s">
        <v>50</v>
      </c>
      <c r="B12" s="343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">
      <c r="A13" s="342"/>
      <c r="B13" s="344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">
      <c r="A15" s="341" t="s">
        <v>46</v>
      </c>
      <c r="B15" s="383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">
      <c r="A16" s="369"/>
      <c r="B16" s="383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">
      <c r="A17" s="369"/>
      <c r="B17" s="383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">
      <c r="A18" s="369"/>
      <c r="B18" s="383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">
      <c r="A19" s="369"/>
      <c r="B19" s="383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">
      <c r="A20" s="350" t="s">
        <v>47</v>
      </c>
      <c r="B20" s="343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">
      <c r="A21" s="351"/>
      <c r="B21" s="384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">
      <c r="A22" s="351"/>
      <c r="B22" s="344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">
      <c r="A23" s="352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">
      <c r="A27" s="347" t="s">
        <v>85</v>
      </c>
      <c r="B27" s="348"/>
      <c r="C27" s="349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">
      <c r="A28" s="341" t="s">
        <v>18</v>
      </c>
      <c r="B28" s="386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">
      <c r="A29" s="369"/>
      <c r="B29" s="387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">
      <c r="A30" s="369"/>
      <c r="B30" s="387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">
      <c r="A31" s="369"/>
      <c r="B31" s="387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">
      <c r="A32" s="369"/>
      <c r="B32" s="388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">
      <c r="A33" s="369"/>
      <c r="B33" s="343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">
      <c r="A34" s="369"/>
      <c r="B34" s="385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">
      <c r="A35" s="369"/>
      <c r="B35" s="385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">
      <c r="A36" s="341" t="s">
        <v>20</v>
      </c>
      <c r="B36" s="370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">
      <c r="A37" s="360"/>
      <c r="B37" s="371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">
      <c r="A38" s="341" t="s">
        <v>24</v>
      </c>
      <c r="B38" s="343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">
      <c r="A39" s="342"/>
      <c r="B39" s="344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">
      <c r="A40" s="341" t="s">
        <v>30</v>
      </c>
      <c r="B40" s="343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">
      <c r="A41" s="342"/>
      <c r="B41" s="344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">
      <c r="A42" s="341" t="s">
        <v>48</v>
      </c>
      <c r="B42" s="370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">
      <c r="A43" s="369"/>
      <c r="B43" s="371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">
      <c r="A44" s="369"/>
      <c r="B44" s="371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">
      <c r="A45" s="369"/>
      <c r="B45" s="371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">
      <c r="A46" s="369"/>
      <c r="B46" s="371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">
      <c r="A47" s="369"/>
      <c r="B47" s="371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">
      <c r="A48" s="369"/>
      <c r="B48" s="371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">
      <c r="A49" s="369"/>
      <c r="B49" s="371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">
      <c r="A50" s="369"/>
      <c r="B50" s="371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">
      <c r="A51" s="369"/>
      <c r="B51" s="371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">
      <c r="A52" s="369"/>
      <c r="B52" s="371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">
      <c r="A53" s="369"/>
      <c r="B53" s="371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">
      <c r="A54" s="372" t="s">
        <v>49</v>
      </c>
      <c r="B54" s="373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">
      <c r="A55" s="372"/>
      <c r="B55" s="373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">
      <c r="A56" s="372"/>
      <c r="B56" s="373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">
      <c r="A57" s="372"/>
      <c r="B57" s="373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">
      <c r="A58" s="372"/>
      <c r="B58" s="373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">
      <c r="A59" s="372"/>
      <c r="B59" s="373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">
      <c r="A60" s="372"/>
      <c r="B60" s="373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">
      <c r="A61" s="372"/>
      <c r="B61" s="373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">
      <c r="A62" s="372"/>
      <c r="B62" s="373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">
      <c r="A63" s="372"/>
      <c r="B63" s="373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">
      <c r="A64" s="372"/>
      <c r="B64" s="373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">
      <c r="A65" s="372"/>
      <c r="B65" s="373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">
      <c r="A66" s="372"/>
      <c r="B66" s="373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">
      <c r="A67" s="372"/>
      <c r="B67" s="373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">
      <c r="A68" s="372"/>
      <c r="B68" s="373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">
      <c r="A69" s="372"/>
      <c r="B69" s="373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">
      <c r="A70" s="372"/>
      <c r="B70" s="373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">
      <c r="A71" s="374" t="s">
        <v>86</v>
      </c>
      <c r="B71" s="375"/>
      <c r="C71" s="376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75" x14ac:dyDescent="0.25">
      <c r="A75" s="64" t="s">
        <v>100</v>
      </c>
    </row>
    <row r="76" spans="1:11" x14ac:dyDescent="0.2">
      <c r="E76"/>
      <c r="F76" s="73">
        <v>43555</v>
      </c>
      <c r="J76"/>
      <c r="K76" s="55"/>
    </row>
    <row r="77" spans="1:11" x14ac:dyDescent="0.2">
      <c r="A77" s="377" t="s">
        <v>101</v>
      </c>
      <c r="B77" s="378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">
      <c r="A78" s="379"/>
      <c r="B78" s="378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">
      <c r="A79" s="379"/>
      <c r="B79" s="378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">
      <c r="A80" s="379"/>
      <c r="B80" s="378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">
      <c r="A81" s="379"/>
      <c r="B81" s="378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">
      <c r="A82" s="379"/>
      <c r="B82" s="378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">
      <c r="A83" s="379"/>
      <c r="B83" s="378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">
      <c r="A84" s="379"/>
      <c r="B84" s="378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">
      <c r="A85" s="379"/>
      <c r="B85" s="378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">
      <c r="A86" s="379"/>
      <c r="B86" s="378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">
      <c r="A87" s="379"/>
      <c r="B87" s="378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">
      <c r="A88" s="379"/>
      <c r="B88" s="378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">
      <c r="A89" s="379"/>
      <c r="B89" s="378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">
      <c r="A90" s="379"/>
      <c r="B90" s="378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">
      <c r="A91" s="379"/>
      <c r="B91" s="378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">
      <c r="A92" s="379"/>
      <c r="B92" s="378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">
      <c r="A93" s="379"/>
      <c r="B93" s="378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">
      <c r="A94" s="379"/>
      <c r="B94" s="378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">
      <c r="A95" s="379"/>
      <c r="B95" s="378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">
      <c r="A96" s="379"/>
      <c r="B96" s="378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">
      <c r="A97" s="379"/>
      <c r="B97" s="378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">
      <c r="A98" s="379"/>
      <c r="B98" s="378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">
      <c r="A99" s="379"/>
      <c r="B99" s="378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">
      <c r="A100" s="379"/>
      <c r="B100" s="378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">
      <c r="A101" s="379"/>
      <c r="B101" s="378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">
      <c r="A102" s="379"/>
      <c r="B102" s="378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">
      <c r="A103" s="379"/>
      <c r="B103" s="378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">
      <c r="A104" s="379"/>
      <c r="B104" s="378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">
      <c r="A105" s="379"/>
      <c r="B105" s="378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">
      <c r="A106" s="379"/>
      <c r="B106" s="378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">
      <c r="A107" s="379"/>
      <c r="B107" s="378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">
      <c r="A108" s="379"/>
      <c r="B108" s="378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">
      <c r="A109" s="379"/>
      <c r="B109" s="378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">
      <c r="A110" s="379"/>
      <c r="B110" s="378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">
      <c r="A111" s="379"/>
      <c r="B111" s="378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">
      <c r="A112" s="379"/>
      <c r="B112" s="378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">
      <c r="A113" s="379"/>
      <c r="B113" s="378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">
      <c r="A114" s="379"/>
      <c r="B114" s="378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">
      <c r="A115" s="379"/>
      <c r="B115" s="378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">
      <c r="A116" s="379"/>
      <c r="B116" s="378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">
      <c r="E117" s="68"/>
      <c r="J117" s="69"/>
    </row>
    <row r="118" spans="1:10" x14ac:dyDescent="0.2">
      <c r="C118" s="5"/>
    </row>
    <row r="119" spans="1:10" x14ac:dyDescent="0.2">
      <c r="C119" s="5"/>
    </row>
    <row r="120" spans="1:10" x14ac:dyDescent="0.2">
      <c r="C120" s="5"/>
    </row>
    <row r="121" spans="1:10" s="12" customFormat="1" x14ac:dyDescent="0.2">
      <c r="A121" s="366" t="s">
        <v>52</v>
      </c>
      <c r="B121" s="366"/>
      <c r="C121" s="366"/>
      <c r="D121" s="366"/>
      <c r="E121" s="366"/>
      <c r="F121" s="366"/>
      <c r="G121" s="11"/>
      <c r="H121" s="11"/>
      <c r="J121" s="58"/>
    </row>
    <row r="122" spans="1:10" s="12" customFormat="1" x14ac:dyDescent="0.2">
      <c r="A122" s="368"/>
      <c r="B122" s="368"/>
      <c r="C122" s="368"/>
      <c r="D122" s="368"/>
      <c r="E122" s="368"/>
      <c r="F122" s="368"/>
      <c r="J122" s="58"/>
    </row>
    <row r="123" spans="1:10" s="12" customFormat="1" x14ac:dyDescent="0.2">
      <c r="A123" s="13"/>
      <c r="B123" s="13"/>
      <c r="C123" s="13"/>
      <c r="D123" s="14"/>
      <c r="E123" s="14"/>
      <c r="F123" s="15"/>
      <c r="J123" s="58"/>
    </row>
    <row r="124" spans="1:10" s="12" customFormat="1" x14ac:dyDescent="0.2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">
      <c r="A127" s="366" t="s">
        <v>56</v>
      </c>
      <c r="B127" s="366"/>
      <c r="C127" s="366"/>
      <c r="D127" s="366"/>
      <c r="E127" s="17"/>
      <c r="F127" s="15" t="e">
        <f>SUM(#REF!)</f>
        <v>#REF!</v>
      </c>
      <c r="J127" s="58"/>
    </row>
    <row r="128" spans="1:10" s="12" customFormat="1" x14ac:dyDescent="0.2">
      <c r="A128" s="366" t="s">
        <v>57</v>
      </c>
      <c r="B128" s="366"/>
      <c r="C128" s="366"/>
      <c r="D128" s="366"/>
      <c r="E128" s="17"/>
      <c r="F128" s="15">
        <v>0</v>
      </c>
      <c r="J128" s="58"/>
    </row>
    <row r="129" spans="1:10" s="12" customFormat="1" x14ac:dyDescent="0.2">
      <c r="A129" s="366" t="s">
        <v>58</v>
      </c>
      <c r="B129" s="366"/>
      <c r="C129" s="366"/>
      <c r="D129" s="366"/>
      <c r="E129" s="17"/>
      <c r="F129" s="15">
        <v>0</v>
      </c>
      <c r="J129" s="58"/>
    </row>
    <row r="130" spans="1:10" s="12" customFormat="1" x14ac:dyDescent="0.2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">
      <c r="A131" s="366" t="s">
        <v>60</v>
      </c>
      <c r="B131" s="366"/>
      <c r="C131" s="366"/>
      <c r="D131" s="366"/>
      <c r="E131" s="17"/>
      <c r="F131" s="15">
        <v>0</v>
      </c>
      <c r="J131" s="58"/>
    </row>
    <row r="132" spans="1:10" s="12" customFormat="1" x14ac:dyDescent="0.2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">
      <c r="A133" s="367" t="s">
        <v>62</v>
      </c>
      <c r="B133" s="367"/>
      <c r="C133" s="367"/>
      <c r="D133" s="367"/>
      <c r="E133" s="18"/>
      <c r="F133" s="19" t="e">
        <f>SUM(#REF!,#REF!)</f>
        <v>#REF!</v>
      </c>
      <c r="J133" s="58"/>
    </row>
    <row r="134" spans="1:10" s="12" customFormat="1" x14ac:dyDescent="0.2">
      <c r="A134" s="364" t="s">
        <v>63</v>
      </c>
      <c r="B134" s="364"/>
      <c r="C134" s="364"/>
      <c r="D134" s="364"/>
      <c r="E134" s="17"/>
      <c r="F134" s="15" t="e">
        <f>SUM(F124:F133)</f>
        <v>#REF!</v>
      </c>
      <c r="J134" s="58"/>
    </row>
    <row r="135" spans="1:10" s="12" customFormat="1" x14ac:dyDescent="0.2">
      <c r="A135" s="17"/>
      <c r="B135" s="17"/>
      <c r="C135" s="17"/>
      <c r="D135" s="17"/>
      <c r="E135" s="17"/>
      <c r="F135" s="15"/>
      <c r="J135" s="58"/>
    </row>
    <row r="136" spans="1:10" s="12" customFormat="1" x14ac:dyDescent="0.2">
      <c r="A136" s="17"/>
      <c r="B136" s="17"/>
      <c r="C136" s="17"/>
      <c r="D136" s="17"/>
      <c r="E136" s="17"/>
      <c r="F136" s="15"/>
      <c r="J136" s="58"/>
    </row>
    <row r="137" spans="1:10" s="12" customFormat="1" x14ac:dyDescent="0.2">
      <c r="A137" s="17"/>
      <c r="B137" s="17"/>
      <c r="C137" s="17"/>
      <c r="D137" s="17"/>
      <c r="E137" s="17"/>
      <c r="F137" s="15"/>
      <c r="J137" s="58"/>
    </row>
    <row r="138" spans="1:10" s="12" customFormat="1" x14ac:dyDescent="0.2">
      <c r="A138" s="17"/>
      <c r="B138" s="17"/>
      <c r="C138" s="17"/>
      <c r="D138" s="17"/>
      <c r="E138" s="17"/>
      <c r="F138" s="15"/>
      <c r="J138" s="58"/>
    </row>
    <row r="139" spans="1:10" s="12" customFormat="1" x14ac:dyDescent="0.2">
      <c r="A139" s="17"/>
      <c r="B139" s="17"/>
      <c r="C139" s="17"/>
      <c r="D139" s="17"/>
      <c r="E139" s="17"/>
      <c r="F139" s="15"/>
      <c r="J139" s="58"/>
    </row>
    <row r="140" spans="1:10" s="12" customFormat="1" x14ac:dyDescent="0.2">
      <c r="A140" s="368"/>
      <c r="B140" s="368"/>
      <c r="C140" s="368"/>
      <c r="D140" s="368"/>
      <c r="E140" s="368"/>
      <c r="F140" s="368"/>
      <c r="J140" s="58"/>
    </row>
    <row r="141" spans="1:10" s="12" customFormat="1" x14ac:dyDescent="0.2">
      <c r="A141" s="368"/>
      <c r="B141" s="368"/>
      <c r="C141" s="368"/>
      <c r="D141" s="368"/>
      <c r="E141" s="368"/>
      <c r="F141" s="368"/>
      <c r="J141" s="58"/>
    </row>
    <row r="142" spans="1:10" s="12" customFormat="1" x14ac:dyDescent="0.2">
      <c r="A142" s="368"/>
      <c r="B142" s="368"/>
      <c r="C142" s="368"/>
      <c r="D142" s="368"/>
      <c r="E142" s="368"/>
      <c r="F142" s="368"/>
      <c r="J142" s="58"/>
    </row>
    <row r="143" spans="1:10" s="12" customFormat="1" x14ac:dyDescent="0.2">
      <c r="A143" s="366" t="s">
        <v>64</v>
      </c>
      <c r="B143" s="366"/>
      <c r="C143" s="366"/>
      <c r="D143" s="366"/>
      <c r="E143" s="366"/>
      <c r="F143" s="366"/>
      <c r="J143" s="58"/>
    </row>
    <row r="144" spans="1:10" s="12" customFormat="1" x14ac:dyDescent="0.2">
      <c r="A144" s="368"/>
      <c r="B144" s="368"/>
      <c r="C144" s="368"/>
      <c r="D144" s="368"/>
      <c r="E144" s="368"/>
      <c r="F144" s="368"/>
      <c r="J144" s="58"/>
    </row>
    <row r="145" spans="1:10" s="12" customFormat="1" x14ac:dyDescent="0.2">
      <c r="A145" s="366" t="s">
        <v>65</v>
      </c>
      <c r="B145" s="366"/>
      <c r="C145" s="366"/>
      <c r="D145" s="366"/>
      <c r="E145" s="17"/>
      <c r="F145" s="15" t="e">
        <f>SUM(#REF!,#REF!)</f>
        <v>#REF!</v>
      </c>
      <c r="J145" s="58"/>
    </row>
    <row r="146" spans="1:10" s="12" customFormat="1" x14ac:dyDescent="0.2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">
      <c r="A147" s="366" t="s">
        <v>66</v>
      </c>
      <c r="B147" s="366"/>
      <c r="C147" s="366"/>
      <c r="D147" s="366"/>
      <c r="E147" s="17"/>
      <c r="F147" s="15" t="e">
        <f>SUM(#REF!,#REF!,#REF!,#REF!)</f>
        <v>#REF!</v>
      </c>
      <c r="J147" s="58"/>
    </row>
    <row r="148" spans="1:10" s="12" customFormat="1" x14ac:dyDescent="0.2">
      <c r="A148" s="366" t="s">
        <v>67</v>
      </c>
      <c r="B148" s="366"/>
      <c r="C148" s="366"/>
      <c r="D148" s="366"/>
      <c r="E148" s="17"/>
      <c r="F148" s="15">
        <v>0</v>
      </c>
      <c r="J148" s="58"/>
    </row>
    <row r="149" spans="1:10" s="12" customFormat="1" x14ac:dyDescent="0.2">
      <c r="A149" s="366" t="s">
        <v>68</v>
      </c>
      <c r="B149" s="366"/>
      <c r="C149" s="366"/>
      <c r="D149" s="366"/>
      <c r="E149" s="17"/>
      <c r="F149" s="15" t="e">
        <f>SUM(#REF!,#REF!,#REF!)</f>
        <v>#REF!</v>
      </c>
      <c r="J149" s="58"/>
    </row>
    <row r="150" spans="1:10" s="12" customFormat="1" x14ac:dyDescent="0.2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">
      <c r="A154" s="364" t="s">
        <v>63</v>
      </c>
      <c r="B154" s="364"/>
      <c r="C154" s="364"/>
      <c r="D154" s="364"/>
      <c r="E154" s="17"/>
      <c r="F154" s="15" t="e">
        <f>SUM(F145:F153)</f>
        <v>#REF!</v>
      </c>
      <c r="J154" s="58"/>
    </row>
    <row r="155" spans="1:10" s="12" customFormat="1" x14ac:dyDescent="0.2">
      <c r="A155" s="17"/>
      <c r="B155" s="16"/>
      <c r="C155" s="23"/>
      <c r="D155" s="14"/>
      <c r="E155" s="14"/>
      <c r="F155" s="15"/>
      <c r="J155" s="58"/>
    </row>
    <row r="156" spans="1:10" s="12" customFormat="1" x14ac:dyDescent="0.2">
      <c r="A156" s="17"/>
      <c r="B156" s="16"/>
      <c r="C156" s="23"/>
      <c r="D156" s="14"/>
      <c r="E156" s="14"/>
      <c r="F156" s="15"/>
      <c r="J156" s="58"/>
    </row>
    <row r="157" spans="1:10" s="12" customFormat="1" x14ac:dyDescent="0.2">
      <c r="A157" s="17"/>
      <c r="B157" s="16"/>
      <c r="C157" s="23"/>
      <c r="D157" s="14"/>
      <c r="E157" s="14"/>
      <c r="F157" s="15"/>
      <c r="J157" s="58"/>
    </row>
    <row r="158" spans="1:10" s="12" customFormat="1" x14ac:dyDescent="0.2">
      <c r="A158" s="366" t="s">
        <v>70</v>
      </c>
      <c r="B158" s="366"/>
      <c r="C158" s="366"/>
      <c r="D158" s="366"/>
      <c r="E158" s="366"/>
      <c r="F158" s="366"/>
      <c r="J158" s="58"/>
    </row>
    <row r="159" spans="1:10" s="12" customFormat="1" x14ac:dyDescent="0.2">
      <c r="A159" s="368"/>
      <c r="B159" s="368"/>
      <c r="C159" s="368"/>
      <c r="D159" s="368"/>
      <c r="E159" s="368"/>
      <c r="F159" s="368"/>
      <c r="J159" s="58"/>
    </row>
    <row r="160" spans="1:10" s="12" customFormat="1" x14ac:dyDescent="0.2">
      <c r="A160" s="13"/>
      <c r="B160" s="13"/>
      <c r="C160" s="13"/>
      <c r="D160" s="14"/>
      <c r="E160" s="14"/>
      <c r="F160" s="15"/>
      <c r="J160" s="58"/>
    </row>
    <row r="161" spans="1:10" s="12" customFormat="1" x14ac:dyDescent="0.2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">
      <c r="A164" s="366" t="s">
        <v>56</v>
      </c>
      <c r="B164" s="366"/>
      <c r="C164" s="366"/>
      <c r="D164" s="366"/>
      <c r="E164" s="17"/>
      <c r="F164" s="15">
        <v>0</v>
      </c>
      <c r="J164" s="58"/>
    </row>
    <row r="165" spans="1:10" s="12" customFormat="1" x14ac:dyDescent="0.2">
      <c r="A165" s="366" t="s">
        <v>57</v>
      </c>
      <c r="B165" s="366"/>
      <c r="C165" s="366"/>
      <c r="D165" s="366"/>
      <c r="E165" s="17"/>
      <c r="F165" s="15">
        <v>0</v>
      </c>
      <c r="J165" s="58"/>
    </row>
    <row r="166" spans="1:10" s="12" customFormat="1" x14ac:dyDescent="0.2">
      <c r="A166" s="366" t="s">
        <v>58</v>
      </c>
      <c r="B166" s="366"/>
      <c r="C166" s="366"/>
      <c r="D166" s="366"/>
      <c r="E166" s="17"/>
      <c r="F166" s="15">
        <v>0</v>
      </c>
      <c r="J166" s="58"/>
    </row>
    <row r="167" spans="1:10" s="12" customFormat="1" x14ac:dyDescent="0.2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">
      <c r="A168" s="366" t="s">
        <v>60</v>
      </c>
      <c r="B168" s="366"/>
      <c r="C168" s="366"/>
      <c r="D168" s="366"/>
      <c r="E168" s="17"/>
      <c r="F168" s="15">
        <v>0</v>
      </c>
      <c r="J168" s="58"/>
    </row>
    <row r="169" spans="1:10" s="12" customFormat="1" x14ac:dyDescent="0.2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">
      <c r="A170" s="367" t="s">
        <v>62</v>
      </c>
      <c r="B170" s="367"/>
      <c r="C170" s="367"/>
      <c r="D170" s="367"/>
      <c r="E170" s="18"/>
      <c r="F170" s="19">
        <v>0</v>
      </c>
      <c r="J170" s="58"/>
    </row>
    <row r="171" spans="1:10" s="12" customFormat="1" x14ac:dyDescent="0.2">
      <c r="A171" s="364" t="s">
        <v>63</v>
      </c>
      <c r="B171" s="364"/>
      <c r="C171" s="364"/>
      <c r="D171" s="364"/>
      <c r="E171" s="17"/>
      <c r="F171" s="15">
        <f>SUM(F161:F170)</f>
        <v>0</v>
      </c>
      <c r="J171" s="58"/>
    </row>
    <row r="172" spans="1:10" s="12" customFormat="1" x14ac:dyDescent="0.2">
      <c r="A172" s="368"/>
      <c r="B172" s="368"/>
      <c r="C172" s="368"/>
      <c r="D172" s="368"/>
      <c r="E172" s="368"/>
      <c r="F172" s="368"/>
      <c r="J172" s="58"/>
    </row>
    <row r="173" spans="1:10" s="12" customFormat="1" x14ac:dyDescent="0.2">
      <c r="A173" s="368"/>
      <c r="B173" s="368"/>
      <c r="C173" s="368"/>
      <c r="D173" s="368"/>
      <c r="E173" s="368"/>
      <c r="F173" s="368"/>
      <c r="J173" s="58"/>
    </row>
    <row r="174" spans="1:10" s="12" customFormat="1" x14ac:dyDescent="0.2">
      <c r="A174" s="368"/>
      <c r="B174" s="368"/>
      <c r="C174" s="368"/>
      <c r="D174" s="368"/>
      <c r="E174" s="368"/>
      <c r="F174" s="368"/>
      <c r="J174" s="58"/>
    </row>
    <row r="175" spans="1:10" s="12" customFormat="1" x14ac:dyDescent="0.2">
      <c r="A175" s="366" t="s">
        <v>71</v>
      </c>
      <c r="B175" s="366"/>
      <c r="C175" s="366"/>
      <c r="D175" s="366"/>
      <c r="E175" s="366"/>
      <c r="F175" s="366"/>
      <c r="J175" s="58"/>
    </row>
    <row r="176" spans="1:10" s="12" customFormat="1" x14ac:dyDescent="0.2">
      <c r="A176" s="368"/>
      <c r="B176" s="368"/>
      <c r="C176" s="368"/>
      <c r="D176" s="368"/>
      <c r="E176" s="368"/>
      <c r="F176" s="368"/>
      <c r="J176" s="58"/>
    </row>
    <row r="177" spans="1:10" s="12" customFormat="1" x14ac:dyDescent="0.2">
      <c r="A177" s="366" t="s">
        <v>65</v>
      </c>
      <c r="B177" s="366"/>
      <c r="C177" s="366"/>
      <c r="D177" s="366"/>
      <c r="E177" s="17"/>
      <c r="F177" s="15">
        <v>0</v>
      </c>
      <c r="J177" s="58"/>
    </row>
    <row r="178" spans="1:10" s="12" customFormat="1" x14ac:dyDescent="0.2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">
      <c r="A179" s="366" t="s">
        <v>66</v>
      </c>
      <c r="B179" s="366"/>
      <c r="C179" s="366"/>
      <c r="D179" s="366"/>
      <c r="E179" s="17"/>
      <c r="F179" s="15">
        <f>SUM(G54:G55)</f>
        <v>0</v>
      </c>
      <c r="J179" s="58"/>
    </row>
    <row r="180" spans="1:10" s="12" customFormat="1" x14ac:dyDescent="0.2">
      <c r="A180" s="366" t="s">
        <v>67</v>
      </c>
      <c r="B180" s="366"/>
      <c r="C180" s="366"/>
      <c r="D180" s="366"/>
      <c r="E180" s="17"/>
      <c r="F180" s="15">
        <f>SUM(G46)</f>
        <v>0</v>
      </c>
      <c r="J180" s="58"/>
    </row>
    <row r="181" spans="1:10" s="12" customFormat="1" x14ac:dyDescent="0.2">
      <c r="A181" s="366" t="s">
        <v>68</v>
      </c>
      <c r="B181" s="366"/>
      <c r="C181" s="366"/>
      <c r="D181" s="366"/>
      <c r="E181" s="17"/>
      <c r="F181" s="15">
        <f>SUM(G58:G65,G47,G31:G38)</f>
        <v>0</v>
      </c>
      <c r="J181" s="58"/>
    </row>
    <row r="182" spans="1:10" s="12" customFormat="1" x14ac:dyDescent="0.2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">
      <c r="A185" s="364" t="s">
        <v>63</v>
      </c>
      <c r="B185" s="364"/>
      <c r="C185" s="364"/>
      <c r="D185" s="364"/>
      <c r="E185" s="17"/>
      <c r="F185" s="15">
        <f>SUM(F177:F184)</f>
        <v>0</v>
      </c>
      <c r="J185" s="58"/>
    </row>
    <row r="186" spans="1:10" s="12" customFormat="1" x14ac:dyDescent="0.2">
      <c r="A186" s="24"/>
      <c r="B186" s="25"/>
      <c r="C186" s="26"/>
      <c r="D186" s="27"/>
      <c r="E186" s="27"/>
      <c r="F186" s="28"/>
      <c r="J186" s="58"/>
    </row>
    <row r="187" spans="1:10" s="12" customFormat="1" x14ac:dyDescent="0.2">
      <c r="A187" s="24"/>
      <c r="B187" s="25"/>
      <c r="C187" s="26"/>
      <c r="D187" s="27"/>
      <c r="E187" s="27"/>
      <c r="F187" s="28"/>
      <c r="J187" s="58"/>
    </row>
    <row r="188" spans="1:10" s="12" customFormat="1" x14ac:dyDescent="0.2">
      <c r="A188" s="24"/>
      <c r="B188" s="25"/>
      <c r="C188" s="26"/>
      <c r="D188" s="27"/>
      <c r="E188" s="27"/>
      <c r="F188" s="28"/>
      <c r="J188" s="58"/>
    </row>
    <row r="189" spans="1:10" s="12" customFormat="1" x14ac:dyDescent="0.2">
      <c r="A189" s="24"/>
      <c r="B189" s="25"/>
      <c r="C189" s="26"/>
      <c r="D189" s="27"/>
      <c r="E189" s="27"/>
      <c r="F189" s="28"/>
      <c r="J189" s="58"/>
    </row>
    <row r="190" spans="1:10" s="12" customFormat="1" x14ac:dyDescent="0.2">
      <c r="A190" s="24"/>
      <c r="B190" s="25"/>
      <c r="C190" s="26"/>
      <c r="D190" s="27"/>
      <c r="E190" s="27"/>
      <c r="F190" s="28"/>
      <c r="J190" s="58"/>
    </row>
    <row r="191" spans="1:10" s="12" customFormat="1" x14ac:dyDescent="0.2">
      <c r="A191" s="361" t="s">
        <v>74</v>
      </c>
      <c r="B191" s="361"/>
      <c r="C191" s="361"/>
      <c r="D191" s="361"/>
      <c r="E191" s="361"/>
      <c r="F191" s="361"/>
      <c r="J191" s="58"/>
    </row>
    <row r="192" spans="1:10" s="12" customFormat="1" x14ac:dyDescent="0.2">
      <c r="A192" s="363"/>
      <c r="B192" s="363"/>
      <c r="C192" s="363"/>
      <c r="D192" s="363"/>
      <c r="E192" s="363"/>
      <c r="F192" s="363"/>
      <c r="J192" s="58"/>
    </row>
    <row r="193" spans="1:10" s="12" customFormat="1" x14ac:dyDescent="0.2">
      <c r="A193" s="29"/>
      <c r="B193" s="29"/>
      <c r="C193" s="29"/>
      <c r="D193" s="30"/>
      <c r="E193" s="30"/>
      <c r="F193" s="31"/>
      <c r="J193" s="58"/>
    </row>
    <row r="194" spans="1:10" s="12" customFormat="1" x14ac:dyDescent="0.2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">
      <c r="A197" s="361" t="s">
        <v>56</v>
      </c>
      <c r="B197" s="361"/>
      <c r="C197" s="361"/>
      <c r="D197" s="361"/>
      <c r="E197" s="33"/>
      <c r="F197" s="31" t="e">
        <f t="shared" si="47"/>
        <v>#REF!</v>
      </c>
      <c r="J197" s="58"/>
    </row>
    <row r="198" spans="1:10" s="12" customFormat="1" x14ac:dyDescent="0.2">
      <c r="A198" s="361" t="s">
        <v>57</v>
      </c>
      <c r="B198" s="361"/>
      <c r="C198" s="361"/>
      <c r="D198" s="361"/>
      <c r="E198" s="33"/>
      <c r="F198" s="31">
        <f t="shared" si="47"/>
        <v>0</v>
      </c>
      <c r="J198" s="58"/>
    </row>
    <row r="199" spans="1:10" s="12" customFormat="1" x14ac:dyDescent="0.2">
      <c r="A199" s="361" t="s">
        <v>58</v>
      </c>
      <c r="B199" s="361"/>
      <c r="C199" s="361"/>
      <c r="D199" s="361"/>
      <c r="E199" s="33"/>
      <c r="F199" s="31">
        <f t="shared" si="47"/>
        <v>0</v>
      </c>
      <c r="J199" s="58"/>
    </row>
    <row r="200" spans="1:10" s="12" customFormat="1" x14ac:dyDescent="0.2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">
      <c r="A201" s="361" t="s">
        <v>60</v>
      </c>
      <c r="B201" s="361"/>
      <c r="C201" s="361"/>
      <c r="D201" s="361"/>
      <c r="E201" s="33"/>
      <c r="F201" s="31">
        <f t="shared" si="47"/>
        <v>0</v>
      </c>
      <c r="J201" s="58"/>
    </row>
    <row r="202" spans="1:10" s="12" customFormat="1" x14ac:dyDescent="0.2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">
      <c r="A203" s="365" t="s">
        <v>62</v>
      </c>
      <c r="B203" s="365"/>
      <c r="C203" s="365"/>
      <c r="D203" s="365"/>
      <c r="E203" s="34"/>
      <c r="F203" s="35" t="e">
        <f t="shared" si="47"/>
        <v>#REF!</v>
      </c>
      <c r="J203" s="58"/>
    </row>
    <row r="204" spans="1:10" s="12" customFormat="1" x14ac:dyDescent="0.2">
      <c r="A204" s="362" t="s">
        <v>63</v>
      </c>
      <c r="B204" s="362"/>
      <c r="C204" s="362"/>
      <c r="D204" s="362"/>
      <c r="E204" s="33"/>
      <c r="F204" s="31" t="e">
        <f>SUM(F194:F203)</f>
        <v>#REF!</v>
      </c>
      <c r="J204" s="58"/>
    </row>
    <row r="205" spans="1:10" s="12" customFormat="1" x14ac:dyDescent="0.2">
      <c r="A205" s="33"/>
      <c r="B205" s="33"/>
      <c r="C205" s="33"/>
      <c r="D205" s="33"/>
      <c r="E205" s="33"/>
      <c r="F205" s="31"/>
      <c r="J205" s="58"/>
    </row>
    <row r="206" spans="1:10" s="12" customFormat="1" x14ac:dyDescent="0.2">
      <c r="A206" s="33"/>
      <c r="B206" s="33"/>
      <c r="C206" s="33"/>
      <c r="D206" s="33"/>
      <c r="E206" s="33"/>
      <c r="F206" s="31"/>
      <c r="J206" s="58"/>
    </row>
    <row r="207" spans="1:10" s="12" customFormat="1" x14ac:dyDescent="0.2">
      <c r="A207" s="33"/>
      <c r="B207" s="33"/>
      <c r="C207" s="33"/>
      <c r="D207" s="33"/>
      <c r="E207" s="33"/>
      <c r="F207" s="31"/>
      <c r="J207" s="58"/>
    </row>
    <row r="208" spans="1:10" s="12" customFormat="1" x14ac:dyDescent="0.2">
      <c r="A208" s="363"/>
      <c r="B208" s="363"/>
      <c r="C208" s="363"/>
      <c r="D208" s="363"/>
      <c r="E208" s="363"/>
      <c r="F208" s="363"/>
      <c r="J208" s="58"/>
    </row>
    <row r="209" spans="1:10" s="12" customFormat="1" x14ac:dyDescent="0.2">
      <c r="A209" s="363"/>
      <c r="B209" s="363"/>
      <c r="C209" s="363"/>
      <c r="D209" s="363"/>
      <c r="E209" s="363"/>
      <c r="F209" s="363"/>
      <c r="J209" s="58"/>
    </row>
    <row r="210" spans="1:10" s="12" customFormat="1" x14ac:dyDescent="0.2">
      <c r="A210" s="363"/>
      <c r="B210" s="363"/>
      <c r="C210" s="363"/>
      <c r="D210" s="363"/>
      <c r="E210" s="363"/>
      <c r="F210" s="363"/>
      <c r="J210" s="58"/>
    </row>
    <row r="211" spans="1:10" s="12" customFormat="1" x14ac:dyDescent="0.2">
      <c r="A211" s="361" t="s">
        <v>76</v>
      </c>
      <c r="B211" s="361"/>
      <c r="C211" s="361"/>
      <c r="D211" s="361"/>
      <c r="E211" s="361"/>
      <c r="F211" s="361"/>
      <c r="J211" s="58"/>
    </row>
    <row r="212" spans="1:10" s="12" customFormat="1" x14ac:dyDescent="0.2">
      <c r="A212" s="363"/>
      <c r="B212" s="363"/>
      <c r="C212" s="363"/>
      <c r="D212" s="363"/>
      <c r="E212" s="363"/>
      <c r="F212" s="363"/>
      <c r="J212" s="58"/>
    </row>
    <row r="213" spans="1:10" s="12" customFormat="1" x14ac:dyDescent="0.2">
      <c r="A213" s="361" t="s">
        <v>65</v>
      </c>
      <c r="B213" s="361"/>
      <c r="C213" s="361"/>
      <c r="D213" s="361"/>
      <c r="E213" s="33"/>
      <c r="F213" s="31" t="e">
        <f t="shared" ref="F213:F218" si="48">SUM(F145,F177)</f>
        <v>#REF!</v>
      </c>
      <c r="J213" s="58"/>
    </row>
    <row r="214" spans="1:10" s="12" customFormat="1" x14ac:dyDescent="0.2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">
      <c r="A215" s="361" t="s">
        <v>66</v>
      </c>
      <c r="B215" s="361"/>
      <c r="C215" s="361"/>
      <c r="D215" s="361"/>
      <c r="E215" s="33"/>
      <c r="F215" s="31" t="e">
        <f t="shared" si="48"/>
        <v>#REF!</v>
      </c>
      <c r="J215" s="58"/>
    </row>
    <row r="216" spans="1:10" s="12" customFormat="1" x14ac:dyDescent="0.2">
      <c r="A216" s="361" t="s">
        <v>67</v>
      </c>
      <c r="B216" s="361"/>
      <c r="C216" s="361"/>
      <c r="D216" s="361"/>
      <c r="E216" s="33"/>
      <c r="F216" s="31">
        <f t="shared" si="48"/>
        <v>0</v>
      </c>
      <c r="J216" s="58"/>
    </row>
    <row r="217" spans="1:10" s="12" customFormat="1" x14ac:dyDescent="0.2">
      <c r="A217" s="361" t="s">
        <v>68</v>
      </c>
      <c r="B217" s="361"/>
      <c r="C217" s="361"/>
      <c r="D217" s="361"/>
      <c r="E217" s="33"/>
      <c r="F217" s="31" t="e">
        <f t="shared" si="48"/>
        <v>#REF!</v>
      </c>
      <c r="J217" s="58"/>
    </row>
    <row r="218" spans="1:10" s="12" customFormat="1" x14ac:dyDescent="0.2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">
      <c r="A221" s="362" t="s">
        <v>63</v>
      </c>
      <c r="B221" s="362"/>
      <c r="C221" s="362"/>
      <c r="D221" s="362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213:D213"/>
    <mergeCell ref="A215:D215"/>
    <mergeCell ref="A216:D216"/>
    <mergeCell ref="A217:D217"/>
    <mergeCell ref="A221:D221"/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09" t="s">
        <v>82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504" t="s">
        <v>19</v>
      </c>
      <c r="B4" s="506" t="s">
        <v>0</v>
      </c>
      <c r="C4" s="504" t="s">
        <v>44</v>
      </c>
      <c r="D4" s="504" t="s">
        <v>21</v>
      </c>
      <c r="E4" s="508" t="s">
        <v>142</v>
      </c>
      <c r="F4" s="510" t="s">
        <v>167</v>
      </c>
      <c r="G4" s="511"/>
      <c r="H4" s="511"/>
      <c r="I4" s="512"/>
      <c r="J4" s="508" t="s">
        <v>168</v>
      </c>
      <c r="K4" s="513" t="s">
        <v>169</v>
      </c>
      <c r="L4" s="514" t="s">
        <v>170</v>
      </c>
    </row>
    <row r="5" spans="1:12" ht="41.25" customHeight="1" x14ac:dyDescent="0.2">
      <c r="A5" s="505"/>
      <c r="B5" s="507"/>
      <c r="C5" s="505"/>
      <c r="D5" s="505"/>
      <c r="E5" s="509"/>
      <c r="F5" s="160" t="s">
        <v>43</v>
      </c>
      <c r="G5" s="161" t="s">
        <v>144</v>
      </c>
      <c r="H5" s="161" t="s">
        <v>163</v>
      </c>
      <c r="I5" s="161" t="s">
        <v>171</v>
      </c>
      <c r="J5" s="509"/>
      <c r="K5" s="513"/>
      <c r="L5" s="514"/>
    </row>
    <row r="6" spans="1:12" x14ac:dyDescent="0.2">
      <c r="A6" s="484" t="s">
        <v>38</v>
      </c>
      <c r="B6" s="380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103">
        <v>41943</v>
      </c>
      <c r="L6" s="4">
        <f>J6-K6</f>
        <v>0</v>
      </c>
    </row>
    <row r="7" spans="1:12" x14ac:dyDescent="0.2">
      <c r="A7" s="484"/>
      <c r="B7" s="38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484"/>
      <c r="B8" s="380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103">
        <v>1390</v>
      </c>
      <c r="L8" s="4">
        <f t="shared" si="1"/>
        <v>167</v>
      </c>
    </row>
    <row r="9" spans="1:12" x14ac:dyDescent="0.2">
      <c r="A9" s="484"/>
      <c r="B9" s="3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484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85" t="s">
        <v>50</v>
      </c>
      <c r="B11" s="3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5650402</v>
      </c>
      <c r="L11" s="4">
        <f t="shared" si="1"/>
        <v>1354861</v>
      </c>
    </row>
    <row r="12" spans="1:12" x14ac:dyDescent="0.2">
      <c r="A12" s="486"/>
      <c r="B12" s="3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4230770</v>
      </c>
      <c r="L12" s="4">
        <f t="shared" si="1"/>
        <v>269230</v>
      </c>
    </row>
    <row r="13" spans="1:12" x14ac:dyDescent="0.2">
      <c r="A13" s="164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15886125</v>
      </c>
      <c r="L13" s="4">
        <f t="shared" si="1"/>
        <v>3860375</v>
      </c>
    </row>
    <row r="14" spans="1:12" x14ac:dyDescent="0.2">
      <c r="A14" s="16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13162837</v>
      </c>
      <c r="L14" s="4">
        <f>J14-K14</f>
        <v>3096113</v>
      </c>
    </row>
    <row r="15" spans="1:12" x14ac:dyDescent="0.2">
      <c r="A15" s="485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487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487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487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487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488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7259205</v>
      </c>
      <c r="L20" s="4">
        <f t="shared" si="1"/>
        <v>29955607</v>
      </c>
    </row>
    <row r="21" spans="1:13" x14ac:dyDescent="0.2">
      <c r="A21" s="489"/>
      <c r="B21" s="3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489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489"/>
      <c r="B23" s="343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490"/>
      <c r="B24" s="344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395" t="s">
        <v>132</v>
      </c>
      <c r="B25" s="472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396"/>
      <c r="B26" s="473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397"/>
      <c r="B27" s="163" t="s">
        <v>128</v>
      </c>
      <c r="C27" s="126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103">
        <v>235885991</v>
      </c>
      <c r="L28" s="4">
        <f t="shared" si="1"/>
        <v>53649315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1917505</v>
      </c>
      <c r="L29" s="4">
        <f t="shared" si="1"/>
        <v>1279053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37172478</v>
      </c>
      <c r="L30" s="4">
        <f t="shared" si="1"/>
        <v>10330194</v>
      </c>
    </row>
    <row r="31" spans="1:13" ht="34.5" customHeight="1" x14ac:dyDescent="0.2">
      <c r="A31" s="481" t="s">
        <v>85</v>
      </c>
      <c r="B31" s="482"/>
      <c r="C31" s="483"/>
      <c r="D31" s="138">
        <f t="shared" ref="D31:L31" si="2">SUM(D6:D30)</f>
        <v>426209554</v>
      </c>
      <c r="E31" s="138">
        <f t="shared" si="2"/>
        <v>519398064</v>
      </c>
      <c r="F31" s="138">
        <f t="shared" si="2"/>
        <v>0</v>
      </c>
      <c r="G31" s="138">
        <f t="shared" si="2"/>
        <v>0</v>
      </c>
      <c r="H31" s="138">
        <f t="shared" si="2"/>
        <v>0</v>
      </c>
      <c r="I31" s="138">
        <f t="shared" si="2"/>
        <v>2346000</v>
      </c>
      <c r="J31" s="138">
        <f t="shared" si="2"/>
        <v>521744064</v>
      </c>
      <c r="K31" s="139">
        <f t="shared" si="2"/>
        <v>417948349</v>
      </c>
      <c r="L31" s="138">
        <f t="shared" si="2"/>
        <v>103795715</v>
      </c>
    </row>
    <row r="32" spans="1:13" ht="12.75" customHeight="1" x14ac:dyDescent="0.2">
      <c r="A32" s="395" t="s">
        <v>18</v>
      </c>
      <c r="B32" s="38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396"/>
      <c r="B33" s="38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96"/>
      <c r="B34" s="38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96"/>
      <c r="B35" s="387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105">
        <v>6714450</v>
      </c>
      <c r="L35" s="4">
        <f t="shared" si="4"/>
        <v>12544533</v>
      </c>
    </row>
    <row r="36" spans="1:12" x14ac:dyDescent="0.2">
      <c r="A36" s="396"/>
      <c r="B36" s="38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96"/>
      <c r="B37" s="387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105">
        <v>76105</v>
      </c>
      <c r="L37" s="4">
        <f t="shared" si="4"/>
        <v>517301</v>
      </c>
    </row>
    <row r="38" spans="1:12" x14ac:dyDescent="0.2">
      <c r="A38" s="396"/>
      <c r="B38" s="38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96"/>
      <c r="B39" s="388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105">
        <v>83219</v>
      </c>
      <c r="L39" s="120">
        <f t="shared" si="4"/>
        <v>0</v>
      </c>
    </row>
    <row r="40" spans="1:12" x14ac:dyDescent="0.2">
      <c r="A40" s="396"/>
      <c r="B40" s="343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96"/>
      <c r="B41" s="38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96"/>
      <c r="B42" s="385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105">
        <v>270590925</v>
      </c>
      <c r="L42" s="4">
        <f t="shared" si="4"/>
        <v>72111611</v>
      </c>
    </row>
    <row r="43" spans="1:12" x14ac:dyDescent="0.2">
      <c r="A43" s="397"/>
      <c r="B43" s="16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341" t="s">
        <v>24</v>
      </c>
      <c r="B44" s="343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342"/>
      <c r="B45" s="344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341" t="s">
        <v>30</v>
      </c>
      <c r="B46" s="343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105">
        <v>12676500</v>
      </c>
      <c r="L46" s="4">
        <f t="shared" si="4"/>
        <v>60000</v>
      </c>
    </row>
    <row r="47" spans="1:12" x14ac:dyDescent="0.2">
      <c r="A47" s="342"/>
      <c r="B47" s="344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341" t="s">
        <v>138</v>
      </c>
      <c r="B48" s="370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360"/>
      <c r="B49" s="371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12194213</v>
      </c>
      <c r="L49" s="4">
        <f>J49-K49</f>
        <v>4064737</v>
      </c>
    </row>
    <row r="50" spans="1:12" x14ac:dyDescent="0.2">
      <c r="A50" s="341" t="s">
        <v>48</v>
      </c>
      <c r="B50" s="370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9"/>
      <c r="B51" s="371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69"/>
      <c r="B52" s="371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9"/>
      <c r="B53" s="371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369"/>
      <c r="B54" s="371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9"/>
      <c r="B55" s="371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369"/>
      <c r="B56" s="371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9"/>
      <c r="B57" s="371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9"/>
      <c r="B58" s="371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9"/>
      <c r="B59" s="371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69"/>
      <c r="B60" s="371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69"/>
      <c r="B61" s="371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341" t="s">
        <v>49</v>
      </c>
      <c r="B62" s="162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369"/>
      <c r="B63" s="394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700000</v>
      </c>
      <c r="L63" s="4">
        <f t="shared" si="4"/>
        <v>270000</v>
      </c>
    </row>
    <row r="64" spans="1:12" x14ac:dyDescent="0.2">
      <c r="A64" s="369"/>
      <c r="B64" s="394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736000</v>
      </c>
      <c r="L64" s="4">
        <f t="shared" si="4"/>
        <v>10055000</v>
      </c>
    </row>
    <row r="65" spans="1:12" x14ac:dyDescent="0.2">
      <c r="A65" s="369"/>
      <c r="B65" s="394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132300</v>
      </c>
      <c r="L65" s="4">
        <f t="shared" si="4"/>
        <v>2979982</v>
      </c>
    </row>
    <row r="66" spans="1:12" x14ac:dyDescent="0.2">
      <c r="A66" s="369"/>
      <c r="B66" s="394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69"/>
      <c r="B67" s="394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369"/>
      <c r="B68" s="394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369"/>
      <c r="B69" s="394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369"/>
      <c r="B70" s="394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2436000</v>
      </c>
      <c r="L70" s="4">
        <f t="shared" si="4"/>
        <v>11563992</v>
      </c>
    </row>
    <row r="71" spans="1:12" x14ac:dyDescent="0.2">
      <c r="A71" s="369"/>
      <c r="B71" s="394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369"/>
      <c r="B72" s="394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657720</v>
      </c>
      <c r="L72" s="4">
        <f t="shared" si="4"/>
        <v>4470201</v>
      </c>
    </row>
    <row r="73" spans="1:12" x14ac:dyDescent="0.2">
      <c r="A73" s="369"/>
      <c r="B73" s="394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369"/>
      <c r="B74" s="394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369"/>
      <c r="B75" s="394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369"/>
      <c r="B76" s="394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369"/>
      <c r="B77" s="394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369"/>
      <c r="B78" s="394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369"/>
      <c r="B79" s="394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342"/>
      <c r="B80" s="394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478" t="s">
        <v>127</v>
      </c>
      <c r="B81" s="472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2109656</v>
      </c>
      <c r="L81" s="4">
        <f t="shared" si="4"/>
        <v>1054828</v>
      </c>
    </row>
    <row r="82" spans="1:13" x14ac:dyDescent="0.2">
      <c r="A82" s="479"/>
      <c r="B82" s="477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369188</v>
      </c>
      <c r="L82" s="4">
        <f t="shared" si="4"/>
        <v>184595</v>
      </c>
    </row>
    <row r="83" spans="1:13" x14ac:dyDescent="0.2">
      <c r="A83" s="479"/>
      <c r="B83" s="477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479"/>
      <c r="B84" s="477"/>
      <c r="C84" s="131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479"/>
      <c r="B85" s="477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479"/>
      <c r="B86" s="477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479"/>
      <c r="B87" s="477"/>
      <c r="C87" s="131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105">
        <v>3279685</v>
      </c>
      <c r="L87" s="4">
        <f t="shared" si="4"/>
        <v>707874</v>
      </c>
      <c r="M87" s="166"/>
    </row>
    <row r="88" spans="1:13" x14ac:dyDescent="0.2">
      <c r="A88" s="479"/>
      <c r="B88" s="477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479"/>
      <c r="B89" s="477"/>
      <c r="C89" s="131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105">
        <v>665117</v>
      </c>
      <c r="L89" s="120">
        <f t="shared" si="4"/>
        <v>394761</v>
      </c>
      <c r="M89" s="166"/>
    </row>
    <row r="90" spans="1:13" x14ac:dyDescent="0.2">
      <c r="A90" s="479"/>
      <c r="B90" s="477"/>
      <c r="C90" s="131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105">
        <v>100000</v>
      </c>
      <c r="L90" s="4">
        <f t="shared" si="4"/>
        <v>800000</v>
      </c>
      <c r="M90" s="166"/>
    </row>
    <row r="91" spans="1:13" x14ac:dyDescent="0.2">
      <c r="A91" s="479"/>
      <c r="B91" s="477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0</v>
      </c>
      <c r="L91" s="4">
        <f t="shared" si="4"/>
        <v>262453</v>
      </c>
      <c r="M91" s="166"/>
    </row>
    <row r="92" spans="1:13" x14ac:dyDescent="0.2">
      <c r="A92" s="479"/>
      <c r="B92" s="477"/>
      <c r="C92" s="131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105">
        <v>0</v>
      </c>
      <c r="L92" s="4">
        <f t="shared" si="4"/>
        <v>376800</v>
      </c>
      <c r="M92" s="166"/>
    </row>
    <row r="93" spans="1:13" ht="13.5" customHeight="1" x14ac:dyDescent="0.2">
      <c r="A93" s="479"/>
      <c r="B93" s="477"/>
      <c r="C93" s="131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105">
        <v>0</v>
      </c>
      <c r="L93" s="4">
        <f t="shared" si="4"/>
        <v>7700200</v>
      </c>
    </row>
    <row r="94" spans="1:13" ht="13.5" customHeight="1" x14ac:dyDescent="0.2">
      <c r="A94" s="479"/>
      <c r="B94" s="477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0</v>
      </c>
      <c r="L94" s="4">
        <f t="shared" si="4"/>
        <v>2251652</v>
      </c>
    </row>
    <row r="95" spans="1:13" x14ac:dyDescent="0.2">
      <c r="A95" s="479"/>
      <c r="B95" s="477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480"/>
      <c r="B96" s="473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481" t="s">
        <v>86</v>
      </c>
      <c r="B97" s="482"/>
      <c r="C97" s="483"/>
      <c r="D97" s="138">
        <f t="shared" ref="D97:L97" si="5">SUM(D32:D96)</f>
        <v>426209554</v>
      </c>
      <c r="E97" s="138">
        <f t="shared" si="5"/>
        <v>519398064</v>
      </c>
      <c r="F97" s="138">
        <f t="shared" si="5"/>
        <v>0</v>
      </c>
      <c r="G97" s="138">
        <f t="shared" si="5"/>
        <v>0</v>
      </c>
      <c r="H97" s="138">
        <f t="shared" si="5"/>
        <v>0</v>
      </c>
      <c r="I97" s="138">
        <f t="shared" si="5"/>
        <v>2346000</v>
      </c>
      <c r="J97" s="138">
        <f t="shared" si="5"/>
        <v>521744064</v>
      </c>
      <c r="K97" s="138">
        <f t="shared" si="5"/>
        <v>336391130</v>
      </c>
      <c r="L97" s="138">
        <f t="shared" si="5"/>
        <v>185352934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43769</v>
      </c>
      <c r="L102" s="55"/>
    </row>
    <row r="103" spans="1:12" s="85" customFormat="1" ht="33.75" x14ac:dyDescent="0.2">
      <c r="A103" s="389" t="s">
        <v>101</v>
      </c>
      <c r="B103" s="390"/>
      <c r="C103" s="84" t="s">
        <v>44</v>
      </c>
      <c r="D103" s="86" t="s">
        <v>21</v>
      </c>
      <c r="E103" s="86" t="s">
        <v>142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86" t="s">
        <v>168</v>
      </c>
      <c r="K103" s="106" t="s">
        <v>169</v>
      </c>
    </row>
    <row r="104" spans="1:12" x14ac:dyDescent="0.2">
      <c r="A104" s="391"/>
      <c r="B104" s="378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">
      <c r="A105" s="391"/>
      <c r="B105" s="378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">
      <c r="A106" s="391"/>
      <c r="B106" s="378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391"/>
      <c r="B107" s="378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391"/>
      <c r="B108" s="378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">
      <c r="A109" s="391"/>
      <c r="B109" s="378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">
      <c r="A110" s="391"/>
      <c r="B110" s="378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">
      <c r="A111" s="391"/>
      <c r="B111" s="378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391"/>
      <c r="B112" s="378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391"/>
      <c r="B113" s="378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">
      <c r="A114" s="391"/>
      <c r="B114" s="378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2809656</v>
      </c>
    </row>
    <row r="115" spans="1:12" x14ac:dyDescent="0.2">
      <c r="A115" s="391"/>
      <c r="B115" s="378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736000</v>
      </c>
    </row>
    <row r="116" spans="1:12" x14ac:dyDescent="0.2">
      <c r="A116" s="391"/>
      <c r="B116" s="378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">
      <c r="A117" s="391"/>
      <c r="B117" s="378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">
      <c r="A118" s="391"/>
      <c r="B118" s="378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391"/>
      <c r="B119" s="378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391"/>
      <c r="B120" s="378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391"/>
      <c r="B121" s="378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391"/>
      <c r="B122" s="378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391"/>
      <c r="B123" s="378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">
      <c r="A124" s="391"/>
      <c r="B124" s="378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391"/>
      <c r="B125" s="378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391"/>
      <c r="B126" s="378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">
      <c r="A127" s="391"/>
      <c r="B127" s="378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391"/>
      <c r="B128" s="378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">
      <c r="A129" s="391"/>
      <c r="B129" s="378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">
      <c r="A130" s="391"/>
      <c r="B130" s="378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391"/>
      <c r="B131" s="378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35">
        <f t="shared" si="32"/>
        <v>17986863</v>
      </c>
    </row>
    <row r="132" spans="1:12" x14ac:dyDescent="0.2">
      <c r="A132" s="391"/>
      <c r="B132" s="378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12244213</v>
      </c>
    </row>
    <row r="133" spans="1:12" x14ac:dyDescent="0.2">
      <c r="A133" s="391"/>
      <c r="B133" s="378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9">
        <f t="shared" si="34"/>
        <v>30231076</v>
      </c>
      <c r="L133" s="1"/>
    </row>
    <row r="134" spans="1:12" x14ac:dyDescent="0.2">
      <c r="A134" s="391"/>
      <c r="B134" s="378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">
      <c r="A135" s="391"/>
      <c r="B135" s="378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">
      <c r="A136" s="391"/>
      <c r="B136" s="378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">
      <c r="A137" s="391"/>
      <c r="B137" s="378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">
      <c r="A138" s="391"/>
      <c r="B138" s="378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">
      <c r="A139" s="391"/>
      <c r="B139" s="378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391"/>
      <c r="B140" s="378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391"/>
      <c r="B141" s="378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391"/>
      <c r="B142" s="378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391"/>
      <c r="B143" s="378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11">
        <f t="shared" si="42"/>
        <v>270590925</v>
      </c>
      <c r="L143" s="1"/>
    </row>
    <row r="144" spans="1:12" x14ac:dyDescent="0.2">
      <c r="A144" s="392"/>
      <c r="B144" s="393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B32:B39"/>
    <mergeCell ref="B40:B42"/>
    <mergeCell ref="A44:A45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6" width="12.7109375" customWidth="1"/>
    <col min="7" max="10" width="10.42578125" customWidth="1"/>
    <col min="11" max="11" width="11" customWidth="1"/>
    <col min="12" max="12" width="12.85546875" customWidth="1"/>
    <col min="13" max="13" width="13.5703125" style="101" customWidth="1"/>
    <col min="14" max="14" width="12.42578125" customWidth="1"/>
  </cols>
  <sheetData>
    <row r="1" spans="1:14" x14ac:dyDescent="0.2">
      <c r="A1" s="515" t="s">
        <v>82</v>
      </c>
      <c r="B1" s="516"/>
      <c r="C1" s="516"/>
      <c r="D1" s="516"/>
      <c r="E1" s="516"/>
      <c r="F1" s="516"/>
      <c r="G1" s="516"/>
      <c r="H1" s="516"/>
      <c r="I1" s="516"/>
      <c r="J1" s="516"/>
      <c r="K1" s="516"/>
      <c r="L1" s="516"/>
      <c r="M1" s="516"/>
      <c r="N1" s="516"/>
    </row>
    <row r="2" spans="1:14" x14ac:dyDescent="0.2">
      <c r="F2" s="2"/>
    </row>
    <row r="3" spans="1:14" x14ac:dyDescent="0.2">
      <c r="E3" s="5"/>
      <c r="F3" s="3"/>
      <c r="M3" s="102"/>
    </row>
    <row r="4" spans="1:14" x14ac:dyDescent="0.2">
      <c r="A4" s="517" t="s">
        <v>19</v>
      </c>
      <c r="B4" s="519" t="s">
        <v>0</v>
      </c>
      <c r="C4" s="517" t="s">
        <v>44</v>
      </c>
      <c r="D4" s="517" t="s">
        <v>21</v>
      </c>
      <c r="E4" s="521" t="s">
        <v>142</v>
      </c>
      <c r="F4" s="523" t="s">
        <v>143</v>
      </c>
      <c r="G4" s="524"/>
      <c r="H4" s="524"/>
      <c r="I4" s="524"/>
      <c r="J4" s="524"/>
      <c r="K4" s="525"/>
      <c r="L4" s="521" t="s">
        <v>172</v>
      </c>
      <c r="M4" s="526" t="s">
        <v>169</v>
      </c>
      <c r="N4" s="527" t="s">
        <v>84</v>
      </c>
    </row>
    <row r="5" spans="1:14" ht="41.25" customHeight="1" x14ac:dyDescent="0.2">
      <c r="A5" s="518"/>
      <c r="B5" s="520"/>
      <c r="C5" s="518"/>
      <c r="D5" s="518"/>
      <c r="E5" s="522"/>
      <c r="F5" s="172" t="s">
        <v>43</v>
      </c>
      <c r="G5" s="100" t="s">
        <v>175</v>
      </c>
      <c r="H5" s="100" t="s">
        <v>173</v>
      </c>
      <c r="I5" s="100" t="s">
        <v>176</v>
      </c>
      <c r="J5" s="100" t="s">
        <v>174</v>
      </c>
      <c r="K5" s="100" t="s">
        <v>171</v>
      </c>
      <c r="L5" s="522"/>
      <c r="M5" s="526"/>
      <c r="N5" s="527"/>
    </row>
    <row r="6" spans="1:14" x14ac:dyDescent="0.2">
      <c r="A6" s="484" t="s">
        <v>38</v>
      </c>
      <c r="B6" s="380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103">
        <v>41943</v>
      </c>
      <c r="N6" s="4">
        <f>L6-M6</f>
        <v>2000</v>
      </c>
    </row>
    <row r="7" spans="1:14" x14ac:dyDescent="0.2">
      <c r="A7" s="484"/>
      <c r="B7" s="380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103">
        <v>10800</v>
      </c>
      <c r="N7" s="4">
        <f t="shared" ref="N7:N30" si="1">L7-M7</f>
        <v>0</v>
      </c>
    </row>
    <row r="8" spans="1:14" x14ac:dyDescent="0.2">
      <c r="A8" s="484"/>
      <c r="B8" s="380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103">
        <v>1390</v>
      </c>
      <c r="N8" s="4">
        <f t="shared" si="1"/>
        <v>167</v>
      </c>
    </row>
    <row r="9" spans="1:14" x14ac:dyDescent="0.2">
      <c r="A9" s="484"/>
      <c r="B9" s="381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32">
        <v>4814000</v>
      </c>
      <c r="N9" s="120">
        <f t="shared" si="1"/>
        <v>0</v>
      </c>
    </row>
    <row r="10" spans="1:14" x14ac:dyDescent="0.2">
      <c r="A10" s="484"/>
      <c r="B10" s="382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103">
        <v>10810958</v>
      </c>
      <c r="N10" s="4">
        <f t="shared" si="1"/>
        <v>0</v>
      </c>
    </row>
    <row r="11" spans="1:14" x14ac:dyDescent="0.2">
      <c r="A11" s="485" t="s">
        <v>50</v>
      </c>
      <c r="B11" s="343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103">
        <v>5650402</v>
      </c>
      <c r="N11" s="4">
        <f t="shared" si="1"/>
        <v>1354861</v>
      </c>
    </row>
    <row r="12" spans="1:14" x14ac:dyDescent="0.2">
      <c r="A12" s="486"/>
      <c r="B12" s="344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103">
        <v>4230770</v>
      </c>
      <c r="N12" s="4">
        <f t="shared" si="1"/>
        <v>269230</v>
      </c>
    </row>
    <row r="13" spans="1:14" x14ac:dyDescent="0.2">
      <c r="A13" s="17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103">
        <v>15886125</v>
      </c>
      <c r="N13" s="4">
        <f t="shared" si="1"/>
        <v>3860375</v>
      </c>
    </row>
    <row r="14" spans="1:14" x14ac:dyDescent="0.2">
      <c r="A14" s="17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103">
        <v>13162837</v>
      </c>
      <c r="N14" s="4">
        <f>L14-M14</f>
        <v>3096113</v>
      </c>
    </row>
    <row r="15" spans="1:14" x14ac:dyDescent="0.2">
      <c r="A15" s="485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103">
        <v>0</v>
      </c>
      <c r="N15" s="4">
        <f t="shared" si="1"/>
        <v>0</v>
      </c>
    </row>
    <row r="16" spans="1:14" x14ac:dyDescent="0.2">
      <c r="A16" s="487"/>
      <c r="B16" s="383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103">
        <v>0</v>
      </c>
      <c r="N16" s="4">
        <f t="shared" si="1"/>
        <v>0</v>
      </c>
    </row>
    <row r="17" spans="1:15" x14ac:dyDescent="0.2">
      <c r="A17" s="487"/>
      <c r="B17" s="383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103">
        <v>199713</v>
      </c>
      <c r="N17" s="4">
        <f t="shared" si="1"/>
        <v>0</v>
      </c>
    </row>
    <row r="18" spans="1:15" x14ac:dyDescent="0.2">
      <c r="A18" s="487"/>
      <c r="B18" s="383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103">
        <v>0</v>
      </c>
      <c r="N18" s="4">
        <f t="shared" si="1"/>
        <v>0</v>
      </c>
    </row>
    <row r="19" spans="1:15" x14ac:dyDescent="0.2">
      <c r="A19" s="487"/>
      <c r="B19" s="383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103">
        <v>0</v>
      </c>
      <c r="N19" s="4">
        <f t="shared" si="1"/>
        <v>0</v>
      </c>
    </row>
    <row r="20" spans="1:15" x14ac:dyDescent="0.2">
      <c r="A20" s="488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103">
        <v>7259205</v>
      </c>
      <c r="N20" s="4">
        <f t="shared" si="1"/>
        <v>29955607</v>
      </c>
    </row>
    <row r="21" spans="1:15" x14ac:dyDescent="0.2">
      <c r="A21" s="489"/>
      <c r="B21" s="384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103">
        <v>654581</v>
      </c>
      <c r="N21" s="4">
        <f t="shared" si="1"/>
        <v>0</v>
      </c>
    </row>
    <row r="22" spans="1:15" x14ac:dyDescent="0.2">
      <c r="A22" s="489"/>
      <c r="B22" s="344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103">
        <v>17033910</v>
      </c>
      <c r="N22" s="4">
        <f t="shared" si="1"/>
        <v>0</v>
      </c>
    </row>
    <row r="23" spans="1:15" x14ac:dyDescent="0.2">
      <c r="A23" s="489"/>
      <c r="B23" s="343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103">
        <v>0</v>
      </c>
      <c r="N23" s="120">
        <f t="shared" si="1"/>
        <v>0</v>
      </c>
    </row>
    <row r="24" spans="1:15" x14ac:dyDescent="0.2">
      <c r="A24" s="490"/>
      <c r="B24" s="344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103">
        <v>0</v>
      </c>
      <c r="N24" s="4">
        <f t="shared" si="1"/>
        <v>800</v>
      </c>
    </row>
    <row r="25" spans="1:15" ht="21" customHeight="1" x14ac:dyDescent="0.2">
      <c r="A25" s="395" t="s">
        <v>132</v>
      </c>
      <c r="B25" s="472" t="s">
        <v>4</v>
      </c>
      <c r="C25" s="126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103">
        <v>13839752</v>
      </c>
      <c r="N25" s="4">
        <f t="shared" si="1"/>
        <v>0</v>
      </c>
    </row>
    <row r="26" spans="1:15" ht="21" customHeight="1" x14ac:dyDescent="0.2">
      <c r="A26" s="396"/>
      <c r="B26" s="473"/>
      <c r="C26" s="126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103">
        <v>49375989</v>
      </c>
      <c r="N26" s="4">
        <f t="shared" si="1"/>
        <v>0</v>
      </c>
    </row>
    <row r="27" spans="1:15" ht="21" customHeight="1" x14ac:dyDescent="0.2">
      <c r="A27" s="397"/>
      <c r="B27" s="169" t="s">
        <v>128</v>
      </c>
      <c r="C27" s="126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103">
        <v>0</v>
      </c>
      <c r="N27" s="120">
        <f t="shared" si="1"/>
        <v>0</v>
      </c>
      <c r="O27" s="166"/>
    </row>
    <row r="28" spans="1:15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103">
        <v>235885991</v>
      </c>
      <c r="N28" s="4">
        <f t="shared" si="1"/>
        <v>52321235</v>
      </c>
    </row>
    <row r="29" spans="1:15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103">
        <v>1917505</v>
      </c>
      <c r="N29" s="4">
        <f t="shared" si="1"/>
        <v>367071</v>
      </c>
    </row>
    <row r="30" spans="1:15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103">
        <v>37172478</v>
      </c>
      <c r="N30" s="4">
        <f t="shared" si="1"/>
        <v>7609168</v>
      </c>
    </row>
    <row r="31" spans="1:15" ht="34.5" customHeight="1" x14ac:dyDescent="0.2">
      <c r="A31" s="481" t="s">
        <v>85</v>
      </c>
      <c r="B31" s="482"/>
      <c r="C31" s="483"/>
      <c r="D31" s="138">
        <f t="shared" ref="D31:N31" si="2">SUM(D6:D30)</f>
        <v>426209554</v>
      </c>
      <c r="E31" s="138">
        <f t="shared" si="2"/>
        <v>519396064</v>
      </c>
      <c r="F31" s="138">
        <f t="shared" si="2"/>
        <v>0</v>
      </c>
      <c r="G31" s="138">
        <f t="shared" si="2"/>
        <v>0</v>
      </c>
      <c r="H31" s="138">
        <f t="shared" si="2"/>
        <v>-3633008</v>
      </c>
      <c r="I31" s="138">
        <f t="shared" si="2"/>
        <v>4000</v>
      </c>
      <c r="J31" s="138">
        <f t="shared" si="2"/>
        <v>-1328080</v>
      </c>
      <c r="K31" s="138">
        <f t="shared" si="2"/>
        <v>2346000</v>
      </c>
      <c r="L31" s="138">
        <f t="shared" si="2"/>
        <v>516784976</v>
      </c>
      <c r="M31" s="139">
        <f t="shared" si="2"/>
        <v>417948349</v>
      </c>
      <c r="N31" s="138">
        <f t="shared" si="2"/>
        <v>98836627</v>
      </c>
    </row>
    <row r="32" spans="1:15" ht="12.75" customHeight="1" x14ac:dyDescent="0.2">
      <c r="A32" s="395" t="s">
        <v>18</v>
      </c>
      <c r="B32" s="386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105">
        <v>0</v>
      </c>
      <c r="N32" s="4">
        <f t="shared" ref="N32:N96" si="4">L32-M32</f>
        <v>24000</v>
      </c>
    </row>
    <row r="33" spans="1:14" x14ac:dyDescent="0.2">
      <c r="A33" s="396"/>
      <c r="B33" s="387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105">
        <v>0</v>
      </c>
      <c r="N33" s="4">
        <f t="shared" si="4"/>
        <v>1870</v>
      </c>
    </row>
    <row r="34" spans="1:14" x14ac:dyDescent="0.2">
      <c r="A34" s="396"/>
      <c r="B34" s="387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105">
        <v>50000</v>
      </c>
      <c r="N34" s="4">
        <f t="shared" si="4"/>
        <v>0</v>
      </c>
    </row>
    <row r="35" spans="1:14" x14ac:dyDescent="0.2">
      <c r="A35" s="396"/>
      <c r="B35" s="387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105">
        <v>6714450</v>
      </c>
      <c r="N35" s="4">
        <f t="shared" si="4"/>
        <v>12604533</v>
      </c>
    </row>
    <row r="36" spans="1:14" x14ac:dyDescent="0.2">
      <c r="A36" s="396"/>
      <c r="B36" s="387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105">
        <v>73260</v>
      </c>
      <c r="N36" s="4">
        <f t="shared" si="4"/>
        <v>0</v>
      </c>
    </row>
    <row r="37" spans="1:14" x14ac:dyDescent="0.2">
      <c r="A37" s="396"/>
      <c r="B37" s="387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105">
        <v>76105</v>
      </c>
      <c r="N37" s="4">
        <f t="shared" si="4"/>
        <v>517301</v>
      </c>
    </row>
    <row r="38" spans="1:14" x14ac:dyDescent="0.2">
      <c r="A38" s="396"/>
      <c r="B38" s="387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105">
        <v>83000</v>
      </c>
      <c r="N38" s="4">
        <f t="shared" si="4"/>
        <v>0</v>
      </c>
    </row>
    <row r="39" spans="1:14" x14ac:dyDescent="0.2">
      <c r="A39" s="396"/>
      <c r="B39" s="388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105">
        <v>83219</v>
      </c>
      <c r="N39" s="120">
        <f t="shared" si="4"/>
        <v>2000</v>
      </c>
    </row>
    <row r="40" spans="1:14" x14ac:dyDescent="0.2">
      <c r="A40" s="396"/>
      <c r="B40" s="343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33">
        <v>3520</v>
      </c>
      <c r="N40" s="120">
        <f t="shared" si="4"/>
        <v>0</v>
      </c>
    </row>
    <row r="41" spans="1:14" x14ac:dyDescent="0.2">
      <c r="A41" s="396"/>
      <c r="B41" s="385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105">
        <v>0</v>
      </c>
      <c r="N41" s="4">
        <f t="shared" si="4"/>
        <v>0</v>
      </c>
    </row>
    <row r="42" spans="1:14" x14ac:dyDescent="0.2">
      <c r="A42" s="396"/>
      <c r="B42" s="385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105">
        <v>270590925</v>
      </c>
      <c r="N42" s="4">
        <f t="shared" si="4"/>
        <v>67150523</v>
      </c>
    </row>
    <row r="43" spans="1:14" x14ac:dyDescent="0.2">
      <c r="A43" s="397"/>
      <c r="B43" s="168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105">
        <v>0</v>
      </c>
      <c r="N43" s="4">
        <f t="shared" si="4"/>
        <v>0</v>
      </c>
    </row>
    <row r="44" spans="1:14" x14ac:dyDescent="0.2">
      <c r="A44" s="341" t="s">
        <v>24</v>
      </c>
      <c r="B44" s="343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105">
        <v>5306843</v>
      </c>
      <c r="N44" s="4">
        <f t="shared" si="4"/>
        <v>1698420</v>
      </c>
    </row>
    <row r="45" spans="1:14" x14ac:dyDescent="0.2">
      <c r="A45" s="342"/>
      <c r="B45" s="344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105">
        <v>4230770</v>
      </c>
      <c r="N45" s="4">
        <f t="shared" si="4"/>
        <v>269230</v>
      </c>
    </row>
    <row r="46" spans="1:14" x14ac:dyDescent="0.2">
      <c r="A46" s="341" t="s">
        <v>30</v>
      </c>
      <c r="B46" s="343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105">
        <v>12676500</v>
      </c>
      <c r="N46" s="4">
        <f t="shared" si="4"/>
        <v>0</v>
      </c>
    </row>
    <row r="47" spans="1:14" x14ac:dyDescent="0.2">
      <c r="A47" s="342"/>
      <c r="B47" s="344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105">
        <v>50000</v>
      </c>
      <c r="N47" s="4">
        <f t="shared" si="4"/>
        <v>0</v>
      </c>
    </row>
    <row r="48" spans="1:14" x14ac:dyDescent="0.2">
      <c r="A48" s="341" t="s">
        <v>138</v>
      </c>
      <c r="B48" s="370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105">
        <v>0</v>
      </c>
      <c r="N48" s="4">
        <f>L48-M48</f>
        <v>0</v>
      </c>
    </row>
    <row r="49" spans="1:14" x14ac:dyDescent="0.2">
      <c r="A49" s="360"/>
      <c r="B49" s="371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105">
        <v>12194213</v>
      </c>
      <c r="N49" s="4">
        <f>L49-M49</f>
        <v>4064737</v>
      </c>
    </row>
    <row r="50" spans="1:14" x14ac:dyDescent="0.2">
      <c r="A50" s="341" t="s">
        <v>48</v>
      </c>
      <c r="B50" s="370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105">
        <v>0</v>
      </c>
      <c r="N50" s="4">
        <f t="shared" si="4"/>
        <v>0</v>
      </c>
    </row>
    <row r="51" spans="1:14" x14ac:dyDescent="0.2">
      <c r="A51" s="369"/>
      <c r="B51" s="371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105">
        <v>0</v>
      </c>
      <c r="N51" s="4">
        <f t="shared" si="4"/>
        <v>0</v>
      </c>
    </row>
    <row r="52" spans="1:14" x14ac:dyDescent="0.2">
      <c r="A52" s="369"/>
      <c r="B52" s="371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105">
        <v>0</v>
      </c>
      <c r="N52" s="4">
        <f t="shared" si="4"/>
        <v>0</v>
      </c>
    </row>
    <row r="53" spans="1:14" x14ac:dyDescent="0.2">
      <c r="A53" s="369"/>
      <c r="B53" s="371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105">
        <v>500</v>
      </c>
      <c r="N53" s="4">
        <f t="shared" si="4"/>
        <v>99213</v>
      </c>
    </row>
    <row r="54" spans="1:14" x14ac:dyDescent="0.2">
      <c r="A54" s="369"/>
      <c r="B54" s="371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105">
        <v>0</v>
      </c>
      <c r="N54" s="4">
        <f t="shared" si="4"/>
        <v>0</v>
      </c>
    </row>
    <row r="55" spans="1:14" x14ac:dyDescent="0.2">
      <c r="A55" s="369"/>
      <c r="B55" s="371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105">
        <v>100000</v>
      </c>
      <c r="N55" s="4">
        <f t="shared" si="4"/>
        <v>0</v>
      </c>
    </row>
    <row r="56" spans="1:14" x14ac:dyDescent="0.2">
      <c r="A56" s="369"/>
      <c r="B56" s="371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105">
        <v>0</v>
      </c>
      <c r="N56" s="4">
        <f t="shared" si="4"/>
        <v>0</v>
      </c>
    </row>
    <row r="57" spans="1:14" x14ac:dyDescent="0.2">
      <c r="A57" s="369"/>
      <c r="B57" s="371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105">
        <v>0</v>
      </c>
      <c r="N57" s="4">
        <f t="shared" si="4"/>
        <v>0</v>
      </c>
    </row>
    <row r="58" spans="1:14" x14ac:dyDescent="0.2">
      <c r="A58" s="369"/>
      <c r="B58" s="371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105">
        <v>0</v>
      </c>
      <c r="N58" s="4">
        <f t="shared" si="4"/>
        <v>0</v>
      </c>
    </row>
    <row r="59" spans="1:14" x14ac:dyDescent="0.2">
      <c r="A59" s="369"/>
      <c r="B59" s="371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105">
        <v>0</v>
      </c>
      <c r="N59" s="4">
        <f t="shared" si="4"/>
        <v>0</v>
      </c>
    </row>
    <row r="60" spans="1:14" x14ac:dyDescent="0.2">
      <c r="A60" s="369"/>
      <c r="B60" s="371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105">
        <v>0</v>
      </c>
      <c r="N60" s="4">
        <f t="shared" si="4"/>
        <v>0</v>
      </c>
    </row>
    <row r="61" spans="1:14" x14ac:dyDescent="0.2">
      <c r="A61" s="369"/>
      <c r="B61" s="371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105">
        <v>0</v>
      </c>
      <c r="N61" s="4">
        <f t="shared" si="4"/>
        <v>0</v>
      </c>
    </row>
    <row r="62" spans="1:14" x14ac:dyDescent="0.2">
      <c r="A62" s="341" t="s">
        <v>49</v>
      </c>
      <c r="B62" s="168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105">
        <v>8</v>
      </c>
      <c r="N62" s="4">
        <f t="shared" si="4"/>
        <v>0</v>
      </c>
    </row>
    <row r="63" spans="1:14" ht="12.75" customHeight="1" x14ac:dyDescent="0.2">
      <c r="A63" s="369"/>
      <c r="B63" s="394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105">
        <v>700000</v>
      </c>
      <c r="N63" s="4">
        <f t="shared" si="4"/>
        <v>270000</v>
      </c>
    </row>
    <row r="64" spans="1:14" x14ac:dyDescent="0.2">
      <c r="A64" s="369"/>
      <c r="B64" s="394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105">
        <v>736000</v>
      </c>
      <c r="N64" s="4">
        <f t="shared" si="4"/>
        <v>10055000</v>
      </c>
    </row>
    <row r="65" spans="1:14" x14ac:dyDescent="0.2">
      <c r="A65" s="369"/>
      <c r="B65" s="394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105">
        <v>132300</v>
      </c>
      <c r="N65" s="4">
        <f t="shared" si="4"/>
        <v>2979982</v>
      </c>
    </row>
    <row r="66" spans="1:14" x14ac:dyDescent="0.2">
      <c r="A66" s="369"/>
      <c r="B66" s="394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105">
        <v>0</v>
      </c>
      <c r="N66" s="4">
        <f t="shared" si="4"/>
        <v>230000</v>
      </c>
    </row>
    <row r="67" spans="1:14" x14ac:dyDescent="0.2">
      <c r="A67" s="369"/>
      <c r="B67" s="394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105">
        <v>0</v>
      </c>
      <c r="N67" s="4">
        <f t="shared" si="4"/>
        <v>72000</v>
      </c>
    </row>
    <row r="68" spans="1:14" x14ac:dyDescent="0.2">
      <c r="A68" s="369"/>
      <c r="B68" s="394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105">
        <v>0</v>
      </c>
      <c r="N68" s="4">
        <f t="shared" si="4"/>
        <v>230000</v>
      </c>
    </row>
    <row r="69" spans="1:14" x14ac:dyDescent="0.2">
      <c r="A69" s="369"/>
      <c r="B69" s="394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105">
        <v>750000</v>
      </c>
      <c r="N69" s="4">
        <f t="shared" si="4"/>
        <v>7259100</v>
      </c>
    </row>
    <row r="70" spans="1:14" x14ac:dyDescent="0.2">
      <c r="A70" s="369"/>
      <c r="B70" s="394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105">
        <v>2436000</v>
      </c>
      <c r="N70" s="4">
        <f t="shared" si="4"/>
        <v>11563992</v>
      </c>
    </row>
    <row r="71" spans="1:14" x14ac:dyDescent="0.2">
      <c r="A71" s="369"/>
      <c r="B71" s="394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105">
        <v>0</v>
      </c>
      <c r="N71" s="4">
        <f t="shared" si="4"/>
        <v>292100</v>
      </c>
    </row>
    <row r="72" spans="1:14" x14ac:dyDescent="0.2">
      <c r="A72" s="369"/>
      <c r="B72" s="394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105">
        <v>657720</v>
      </c>
      <c r="N72" s="4">
        <f t="shared" si="4"/>
        <v>4470201</v>
      </c>
    </row>
    <row r="73" spans="1:14" x14ac:dyDescent="0.2">
      <c r="A73" s="369"/>
      <c r="B73" s="394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105">
        <v>0</v>
      </c>
      <c r="N73" s="4">
        <f t="shared" si="4"/>
        <v>229492</v>
      </c>
    </row>
    <row r="74" spans="1:14" x14ac:dyDescent="0.2">
      <c r="A74" s="369"/>
      <c r="B74" s="394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105">
        <v>0</v>
      </c>
      <c r="N74" s="4">
        <f t="shared" si="4"/>
        <v>0</v>
      </c>
    </row>
    <row r="75" spans="1:14" x14ac:dyDescent="0.2">
      <c r="A75" s="369"/>
      <c r="B75" s="394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105">
        <v>704400</v>
      </c>
      <c r="N75" s="4">
        <f t="shared" si="4"/>
        <v>0</v>
      </c>
    </row>
    <row r="76" spans="1:14" x14ac:dyDescent="0.2">
      <c r="A76" s="369"/>
      <c r="B76" s="394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105">
        <v>1818096</v>
      </c>
      <c r="N76" s="4">
        <f t="shared" si="4"/>
        <v>0</v>
      </c>
    </row>
    <row r="77" spans="1:14" x14ac:dyDescent="0.2">
      <c r="A77" s="369"/>
      <c r="B77" s="394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105">
        <v>2568661</v>
      </c>
      <c r="N77" s="4">
        <f t="shared" si="4"/>
        <v>109899</v>
      </c>
    </row>
    <row r="78" spans="1:14" x14ac:dyDescent="0.2">
      <c r="A78" s="369"/>
      <c r="B78" s="394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105">
        <v>1374613</v>
      </c>
      <c r="N78" s="4">
        <f t="shared" si="4"/>
        <v>29672</v>
      </c>
    </row>
    <row r="79" spans="1:14" x14ac:dyDescent="0.2">
      <c r="A79" s="369"/>
      <c r="B79" s="394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105">
        <v>2828729</v>
      </c>
      <c r="N79" s="4">
        <f t="shared" si="4"/>
        <v>1293214</v>
      </c>
    </row>
    <row r="80" spans="1:14" x14ac:dyDescent="0.2">
      <c r="A80" s="342"/>
      <c r="B80" s="394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105">
        <v>493942</v>
      </c>
      <c r="N80" s="4">
        <f t="shared" si="4"/>
        <v>618982</v>
      </c>
    </row>
    <row r="81" spans="1:15" ht="16.5" customHeight="1" x14ac:dyDescent="0.2">
      <c r="A81" s="478" t="s">
        <v>127</v>
      </c>
      <c r="B81" s="472" t="s">
        <v>128</v>
      </c>
      <c r="C81" s="131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105">
        <v>2109656</v>
      </c>
      <c r="N81" s="4">
        <f t="shared" si="4"/>
        <v>1054828</v>
      </c>
    </row>
    <row r="82" spans="1:15" x14ac:dyDescent="0.2">
      <c r="A82" s="479"/>
      <c r="B82" s="477"/>
      <c r="C82" s="131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105">
        <v>369188</v>
      </c>
      <c r="N82" s="4">
        <f t="shared" si="4"/>
        <v>184595</v>
      </c>
    </row>
    <row r="83" spans="1:15" x14ac:dyDescent="0.2">
      <c r="A83" s="479"/>
      <c r="B83" s="477"/>
      <c r="C83" s="131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105">
        <v>2406466</v>
      </c>
      <c r="N83" s="4">
        <f t="shared" si="4"/>
        <v>0</v>
      </c>
      <c r="O83" s="166"/>
    </row>
    <row r="84" spans="1:15" x14ac:dyDescent="0.2">
      <c r="A84" s="479"/>
      <c r="B84" s="477"/>
      <c r="C84" s="131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105">
        <v>27244</v>
      </c>
      <c r="N84" s="4">
        <f t="shared" si="4"/>
        <v>0</v>
      </c>
      <c r="O84" s="166"/>
    </row>
    <row r="85" spans="1:15" x14ac:dyDescent="0.2">
      <c r="A85" s="479"/>
      <c r="B85" s="477"/>
      <c r="C85" s="131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105">
        <v>0</v>
      </c>
      <c r="N85" s="4">
        <f t="shared" si="4"/>
        <v>540157</v>
      </c>
      <c r="O85" s="166"/>
    </row>
    <row r="86" spans="1:15" x14ac:dyDescent="0.2">
      <c r="A86" s="479"/>
      <c r="B86" s="477"/>
      <c r="C86" s="131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105">
        <v>0</v>
      </c>
      <c r="N86" s="4">
        <f t="shared" si="4"/>
        <v>846181</v>
      </c>
      <c r="O86" s="166"/>
    </row>
    <row r="87" spans="1:15" x14ac:dyDescent="0.2">
      <c r="A87" s="479"/>
      <c r="B87" s="477"/>
      <c r="C87" s="131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105">
        <v>3279685</v>
      </c>
      <c r="N87" s="4">
        <f t="shared" si="4"/>
        <v>707874</v>
      </c>
      <c r="O87" s="166"/>
    </row>
    <row r="88" spans="1:15" x14ac:dyDescent="0.2">
      <c r="A88" s="479"/>
      <c r="B88" s="477"/>
      <c r="C88" s="131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105">
        <v>0</v>
      </c>
      <c r="N88" s="4">
        <f t="shared" si="4"/>
        <v>354000</v>
      </c>
      <c r="O88" s="166"/>
    </row>
    <row r="89" spans="1:15" x14ac:dyDescent="0.2">
      <c r="A89" s="479"/>
      <c r="B89" s="477"/>
      <c r="C89" s="131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105">
        <v>665117</v>
      </c>
      <c r="N89" s="120">
        <f t="shared" si="4"/>
        <v>394761</v>
      </c>
      <c r="O89" s="166"/>
    </row>
    <row r="90" spans="1:15" x14ac:dyDescent="0.2">
      <c r="A90" s="479"/>
      <c r="B90" s="477"/>
      <c r="C90" s="131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105">
        <v>100000</v>
      </c>
      <c r="N90" s="4">
        <f t="shared" si="4"/>
        <v>800000</v>
      </c>
      <c r="O90" s="166"/>
    </row>
    <row r="91" spans="1:15" x14ac:dyDescent="0.2">
      <c r="A91" s="479"/>
      <c r="B91" s="477"/>
      <c r="C91" s="131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105">
        <v>0</v>
      </c>
      <c r="N91" s="4">
        <f t="shared" si="4"/>
        <v>262453</v>
      </c>
      <c r="O91" s="166"/>
    </row>
    <row r="92" spans="1:15" x14ac:dyDescent="0.2">
      <c r="A92" s="479"/>
      <c r="B92" s="477"/>
      <c r="C92" s="131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105">
        <v>0</v>
      </c>
      <c r="N92" s="4">
        <f t="shared" si="4"/>
        <v>721800</v>
      </c>
      <c r="O92" s="166"/>
    </row>
    <row r="93" spans="1:15" ht="13.5" customHeight="1" x14ac:dyDescent="0.2">
      <c r="A93" s="479"/>
      <c r="B93" s="477"/>
      <c r="C93" s="131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105">
        <v>0</v>
      </c>
      <c r="N93" s="4">
        <f t="shared" si="4"/>
        <v>7355200</v>
      </c>
    </row>
    <row r="94" spans="1:15" ht="13.5" customHeight="1" x14ac:dyDescent="0.2">
      <c r="A94" s="479"/>
      <c r="B94" s="477"/>
      <c r="C94" s="131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105">
        <v>0</v>
      </c>
      <c r="N94" s="4">
        <f t="shared" si="4"/>
        <v>2251652</v>
      </c>
    </row>
    <row r="95" spans="1:15" x14ac:dyDescent="0.2">
      <c r="A95" s="479"/>
      <c r="B95" s="477"/>
      <c r="C95" s="131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105">
        <v>0</v>
      </c>
      <c r="N95" s="4">
        <f t="shared" si="4"/>
        <v>30539278</v>
      </c>
    </row>
    <row r="96" spans="1:15" x14ac:dyDescent="0.2">
      <c r="A96" s="480"/>
      <c r="B96" s="473"/>
      <c r="C96" s="131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105">
        <v>0</v>
      </c>
      <c r="N96" s="4">
        <f t="shared" si="4"/>
        <v>8245606</v>
      </c>
    </row>
    <row r="97" spans="1:14" ht="23.25" customHeight="1" x14ac:dyDescent="0.2">
      <c r="A97" s="481" t="s">
        <v>86</v>
      </c>
      <c r="B97" s="482"/>
      <c r="C97" s="483"/>
      <c r="D97" s="138">
        <f t="shared" ref="D97:N97" si="5">SUM(D32:D96)</f>
        <v>426209554</v>
      </c>
      <c r="E97" s="138">
        <f t="shared" si="5"/>
        <v>519396064</v>
      </c>
      <c r="F97" s="138">
        <f t="shared" si="5"/>
        <v>0</v>
      </c>
      <c r="G97" s="138">
        <f t="shared" si="5"/>
        <v>0</v>
      </c>
      <c r="H97" s="138">
        <f t="shared" si="5"/>
        <v>-3633008</v>
      </c>
      <c r="I97" s="138">
        <f t="shared" si="5"/>
        <v>4000</v>
      </c>
      <c r="J97" s="138">
        <f t="shared" si="5"/>
        <v>-1328080</v>
      </c>
      <c r="K97" s="138">
        <f t="shared" si="5"/>
        <v>2346000</v>
      </c>
      <c r="L97" s="138">
        <f t="shared" si="5"/>
        <v>516784976</v>
      </c>
      <c r="M97" s="138">
        <f t="shared" si="5"/>
        <v>336391130</v>
      </c>
      <c r="N97" s="138">
        <f t="shared" si="5"/>
        <v>180393846</v>
      </c>
    </row>
    <row r="98" spans="1:14" x14ac:dyDescent="0.2">
      <c r="F98" s="2"/>
    </row>
    <row r="99" spans="1:14" x14ac:dyDescent="0.2">
      <c r="F99" s="2"/>
    </row>
    <row r="100" spans="1:14" x14ac:dyDescent="0.2">
      <c r="F100" s="2"/>
    </row>
    <row r="101" spans="1:14" ht="15.75" x14ac:dyDescent="0.25">
      <c r="A101" s="64" t="s">
        <v>140</v>
      </c>
      <c r="F101" s="2"/>
    </row>
    <row r="102" spans="1:14" x14ac:dyDescent="0.2">
      <c r="G102" s="73"/>
      <c r="H102" s="73"/>
      <c r="I102" s="73"/>
      <c r="N102" s="55"/>
    </row>
    <row r="103" spans="1:14" s="85" customFormat="1" ht="56.25" x14ac:dyDescent="0.2">
      <c r="A103" s="389" t="s">
        <v>101</v>
      </c>
      <c r="B103" s="390"/>
      <c r="C103" s="84" t="s">
        <v>44</v>
      </c>
      <c r="D103" s="86" t="s">
        <v>21</v>
      </c>
      <c r="E103" s="86" t="s">
        <v>142</v>
      </c>
      <c r="F103" s="172" t="s">
        <v>43</v>
      </c>
      <c r="G103" s="100" t="s">
        <v>175</v>
      </c>
      <c r="H103" s="100" t="s">
        <v>173</v>
      </c>
      <c r="I103" s="100" t="s">
        <v>176</v>
      </c>
      <c r="J103" s="100" t="s">
        <v>174</v>
      </c>
      <c r="K103" s="100" t="s">
        <v>171</v>
      </c>
      <c r="L103" s="86" t="s">
        <v>172</v>
      </c>
      <c r="M103" s="106" t="s">
        <v>169</v>
      </c>
    </row>
    <row r="104" spans="1:14" x14ac:dyDescent="0.2">
      <c r="A104" s="391"/>
      <c r="B104" s="378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">
      <c r="A105" s="391"/>
      <c r="B105" s="378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">
      <c r="A106" s="391"/>
      <c r="B106" s="378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">
      <c r="A107" s="391"/>
      <c r="B107" s="378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">
      <c r="A108" s="391"/>
      <c r="B108" s="378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120">
        <f t="shared" si="12"/>
        <v>2357</v>
      </c>
      <c r="M108" s="4">
        <f t="shared" si="11"/>
        <v>1390</v>
      </c>
    </row>
    <row r="109" spans="1:14" x14ac:dyDescent="0.2">
      <c r="A109" s="391"/>
      <c r="B109" s="378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120">
        <f t="shared" si="13"/>
        <v>43943</v>
      </c>
      <c r="M109" s="4">
        <f>M19+M23+M6+M27</f>
        <v>41943</v>
      </c>
    </row>
    <row r="110" spans="1:14" x14ac:dyDescent="0.2">
      <c r="A110" s="391"/>
      <c r="B110" s="378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">
      <c r="A111" s="391"/>
      <c r="B111" s="378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7">
        <f t="shared" si="15"/>
        <v>0</v>
      </c>
      <c r="H111" s="107">
        <f t="shared" si="15"/>
        <v>0</v>
      </c>
      <c r="I111" s="107">
        <f t="shared" si="15"/>
        <v>0</v>
      </c>
      <c r="J111" s="107">
        <f t="shared" si="15"/>
        <v>0</v>
      </c>
      <c r="K111" s="107">
        <f t="shared" si="15"/>
        <v>0</v>
      </c>
      <c r="L111" s="107">
        <f t="shared" si="15"/>
        <v>28044581</v>
      </c>
      <c r="M111" s="107">
        <f t="shared" si="15"/>
        <v>28044581</v>
      </c>
    </row>
    <row r="112" spans="1:14" x14ac:dyDescent="0.2">
      <c r="A112" s="391"/>
      <c r="B112" s="378"/>
      <c r="C112" s="65" t="s">
        <v>92</v>
      </c>
      <c r="D112" s="66">
        <f t="shared" ref="D112:M112" si="16">D22+D17+D10</f>
        <v>28044581</v>
      </c>
      <c r="E112" s="109">
        <f t="shared" si="16"/>
        <v>28044581</v>
      </c>
      <c r="F112" s="109">
        <f t="shared" si="16"/>
        <v>0</v>
      </c>
      <c r="G112" s="109">
        <f t="shared" si="16"/>
        <v>0</v>
      </c>
      <c r="H112" s="109">
        <f t="shared" si="16"/>
        <v>0</v>
      </c>
      <c r="I112" s="109">
        <f t="shared" si="16"/>
        <v>0</v>
      </c>
      <c r="J112" s="109">
        <f t="shared" si="16"/>
        <v>0</v>
      </c>
      <c r="K112" s="109">
        <f t="shared" si="16"/>
        <v>0</v>
      </c>
      <c r="L112" s="109">
        <f t="shared" si="16"/>
        <v>28044581</v>
      </c>
      <c r="M112" s="109">
        <f t="shared" si="16"/>
        <v>28044581</v>
      </c>
      <c r="N112" s="1"/>
    </row>
    <row r="113" spans="1:14" x14ac:dyDescent="0.2">
      <c r="A113" s="391"/>
      <c r="B113" s="378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">
      <c r="A114" s="391"/>
      <c r="B114" s="378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120">
        <f t="shared" ref="H114:K114" si="19">H63+H50+H81</f>
        <v>0</v>
      </c>
      <c r="I114" s="120">
        <f t="shared" si="19"/>
        <v>0</v>
      </c>
      <c r="J114" s="120">
        <f t="shared" si="19"/>
        <v>0</v>
      </c>
      <c r="K114" s="120">
        <f t="shared" si="19"/>
        <v>0</v>
      </c>
      <c r="L114" s="120">
        <f>L63+L50+L81</f>
        <v>4134484</v>
      </c>
      <c r="M114" s="120">
        <f t="shared" si="18"/>
        <v>2809656</v>
      </c>
    </row>
    <row r="115" spans="1:14" x14ac:dyDescent="0.2">
      <c r="A115" s="391"/>
      <c r="B115" s="378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120">
        <f t="shared" ref="H115:L115" si="21">H64</f>
        <v>0</v>
      </c>
      <c r="I115" s="120">
        <f t="shared" si="21"/>
        <v>0</v>
      </c>
      <c r="J115" s="120">
        <f t="shared" si="21"/>
        <v>0</v>
      </c>
      <c r="K115" s="120">
        <f t="shared" si="21"/>
        <v>0</v>
      </c>
      <c r="L115" s="120">
        <f t="shared" si="21"/>
        <v>10791000</v>
      </c>
      <c r="M115" s="120">
        <f t="shared" si="20"/>
        <v>736000</v>
      </c>
    </row>
    <row r="116" spans="1:14" x14ac:dyDescent="0.2">
      <c r="A116" s="391"/>
      <c r="B116" s="378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">
      <c r="A117" s="391"/>
      <c r="B117" s="378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">
      <c r="A118" s="391"/>
      <c r="B118" s="378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">
      <c r="A119" s="391"/>
      <c r="B119" s="378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">
      <c r="A120" s="391"/>
      <c r="B120" s="378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7">
        <f t="shared" si="27"/>
        <v>0</v>
      </c>
    </row>
    <row r="121" spans="1:14" x14ac:dyDescent="0.2">
      <c r="A121" s="391"/>
      <c r="B121" s="378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">
      <c r="A122" s="391"/>
      <c r="B122" s="378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">
      <c r="A123" s="391"/>
      <c r="B123" s="378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120">
        <f t="shared" si="33"/>
        <v>37406255</v>
      </c>
      <c r="M123" s="4">
        <f t="shared" si="32"/>
        <v>12430643</v>
      </c>
    </row>
    <row r="124" spans="1:14" x14ac:dyDescent="0.2">
      <c r="A124" s="391"/>
      <c r="B124" s="378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7">
        <f t="shared" ref="H124:L124" si="35">H71</f>
        <v>0</v>
      </c>
      <c r="I124" s="107">
        <f t="shared" si="35"/>
        <v>0</v>
      </c>
      <c r="J124" s="107">
        <f t="shared" si="35"/>
        <v>0</v>
      </c>
      <c r="K124" s="107">
        <f t="shared" si="35"/>
        <v>0</v>
      </c>
      <c r="L124" s="135">
        <f t="shared" si="35"/>
        <v>292100</v>
      </c>
      <c r="M124" s="107">
        <f t="shared" si="34"/>
        <v>0</v>
      </c>
    </row>
    <row r="125" spans="1:14" x14ac:dyDescent="0.2">
      <c r="A125" s="391"/>
      <c r="B125" s="378"/>
      <c r="C125" s="63" t="s">
        <v>117</v>
      </c>
      <c r="D125" s="108">
        <f t="shared" ref="D125:L125" si="36">D36+D88</f>
        <v>0</v>
      </c>
      <c r="E125" s="108">
        <f t="shared" si="36"/>
        <v>73260</v>
      </c>
      <c r="F125" s="108">
        <f t="shared" si="36"/>
        <v>354000</v>
      </c>
      <c r="G125" s="108">
        <f t="shared" si="36"/>
        <v>0</v>
      </c>
      <c r="H125" s="108">
        <f t="shared" si="36"/>
        <v>0</v>
      </c>
      <c r="I125" s="108">
        <f t="shared" si="36"/>
        <v>0</v>
      </c>
      <c r="J125" s="108">
        <f t="shared" si="36"/>
        <v>0</v>
      </c>
      <c r="K125" s="108">
        <f t="shared" si="36"/>
        <v>0</v>
      </c>
      <c r="L125" s="179">
        <f t="shared" si="36"/>
        <v>427260</v>
      </c>
      <c r="M125" s="108">
        <f>M36+M88</f>
        <v>73260</v>
      </c>
    </row>
    <row r="126" spans="1:14" x14ac:dyDescent="0.2">
      <c r="A126" s="391"/>
      <c r="B126" s="378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120">
        <f>L72+L54+L37+L89</f>
        <v>6781205</v>
      </c>
      <c r="M126" s="4">
        <f>M72+M54+M37+M89</f>
        <v>1398942</v>
      </c>
    </row>
    <row r="127" spans="1:14" x14ac:dyDescent="0.2">
      <c r="A127" s="391"/>
      <c r="B127" s="378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7">
        <f t="shared" ref="H127:L127" si="40">H38</f>
        <v>0</v>
      </c>
      <c r="I127" s="107">
        <f t="shared" si="40"/>
        <v>0</v>
      </c>
      <c r="J127" s="107">
        <f t="shared" si="40"/>
        <v>0</v>
      </c>
      <c r="K127" s="107">
        <f t="shared" si="40"/>
        <v>0</v>
      </c>
      <c r="L127" s="135">
        <f t="shared" si="40"/>
        <v>83000</v>
      </c>
      <c r="M127" s="107">
        <f t="shared" si="39"/>
        <v>83000</v>
      </c>
    </row>
    <row r="128" spans="1:14" x14ac:dyDescent="0.2">
      <c r="A128" s="391"/>
      <c r="B128" s="378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120">
        <f>L73+L55+L90+L39+L43</f>
        <v>1314711</v>
      </c>
      <c r="M128" s="4">
        <f>M73+M55+M90+M39+M43</f>
        <v>283219</v>
      </c>
    </row>
    <row r="129" spans="1:14" x14ac:dyDescent="0.2">
      <c r="A129" s="391"/>
      <c r="B129" s="378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">
      <c r="A130" s="391"/>
      <c r="B130" s="378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7">
        <f t="shared" si="44"/>
        <v>0</v>
      </c>
    </row>
    <row r="131" spans="1:14" x14ac:dyDescent="0.2">
      <c r="A131" s="391"/>
      <c r="B131" s="378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35">
        <f t="shared" ref="H131:L131" si="46">H46+H44+H48+H40</f>
        <v>0</v>
      </c>
      <c r="I131" s="135">
        <f t="shared" si="46"/>
        <v>0</v>
      </c>
      <c r="J131" s="135">
        <f t="shared" si="46"/>
        <v>0</v>
      </c>
      <c r="K131" s="135">
        <f t="shared" si="46"/>
        <v>0</v>
      </c>
      <c r="L131" s="135">
        <f t="shared" si="46"/>
        <v>19685283</v>
      </c>
      <c r="M131" s="135">
        <f t="shared" si="45"/>
        <v>17986863</v>
      </c>
    </row>
    <row r="132" spans="1:14" x14ac:dyDescent="0.2">
      <c r="A132" s="391"/>
      <c r="B132" s="378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7">
        <f t="shared" ref="H132:L132" si="48">H47+H49+H41</f>
        <v>0</v>
      </c>
      <c r="I132" s="107">
        <f t="shared" si="48"/>
        <v>0</v>
      </c>
      <c r="J132" s="107">
        <f t="shared" si="48"/>
        <v>0</v>
      </c>
      <c r="K132" s="107">
        <f t="shared" si="48"/>
        <v>0</v>
      </c>
      <c r="L132" s="107">
        <f t="shared" si="48"/>
        <v>16308950</v>
      </c>
      <c r="M132" s="107">
        <f t="shared" si="47"/>
        <v>12244213</v>
      </c>
    </row>
    <row r="133" spans="1:14" x14ac:dyDescent="0.2">
      <c r="A133" s="391"/>
      <c r="B133" s="378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9">
        <f t="shared" si="49"/>
        <v>0</v>
      </c>
      <c r="I133" s="109">
        <f t="shared" si="49"/>
        <v>0</v>
      </c>
      <c r="J133" s="109">
        <f t="shared" si="49"/>
        <v>0</v>
      </c>
      <c r="K133" s="109">
        <f t="shared" si="49"/>
        <v>0</v>
      </c>
      <c r="L133" s="109">
        <f t="shared" si="49"/>
        <v>35994233</v>
      </c>
      <c r="M133" s="109">
        <f t="shared" si="49"/>
        <v>30231076</v>
      </c>
      <c r="N133" s="1"/>
    </row>
    <row r="134" spans="1:14" x14ac:dyDescent="0.2">
      <c r="A134" s="391"/>
      <c r="B134" s="378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">
      <c r="A135" s="391"/>
      <c r="B135" s="378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">
      <c r="A136" s="391"/>
      <c r="B136" s="378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">
      <c r="A137" s="391"/>
      <c r="B137" s="378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">
      <c r="A138" s="391"/>
      <c r="B138" s="378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">
      <c r="A139" s="391"/>
      <c r="B139" s="378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">
      <c r="A140" s="391"/>
      <c r="B140" s="378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">
      <c r="A141" s="391"/>
      <c r="B141" s="378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">
      <c r="A142" s="391"/>
      <c r="B142" s="378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10">
        <f t="shared" ref="H142:L142" si="63">H45</f>
        <v>0</v>
      </c>
      <c r="I142" s="110">
        <f t="shared" si="63"/>
        <v>0</v>
      </c>
      <c r="J142" s="110">
        <f t="shared" si="63"/>
        <v>0</v>
      </c>
      <c r="K142" s="110">
        <f t="shared" si="63"/>
        <v>0</v>
      </c>
      <c r="L142" s="110">
        <f t="shared" si="63"/>
        <v>4500000</v>
      </c>
      <c r="M142" s="110">
        <f t="shared" si="62"/>
        <v>4230770</v>
      </c>
      <c r="N142" s="1"/>
    </row>
    <row r="143" spans="1:14" x14ac:dyDescent="0.2">
      <c r="A143" s="391"/>
      <c r="B143" s="378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11">
        <f t="shared" ref="H143:L143" si="65">H42</f>
        <v>-3633008</v>
      </c>
      <c r="I143" s="111">
        <f t="shared" si="65"/>
        <v>0</v>
      </c>
      <c r="J143" s="111">
        <f t="shared" si="65"/>
        <v>-1328080</v>
      </c>
      <c r="K143" s="111">
        <f t="shared" si="65"/>
        <v>0</v>
      </c>
      <c r="L143" s="111">
        <f t="shared" si="65"/>
        <v>337741448</v>
      </c>
      <c r="M143" s="111">
        <f t="shared" si="64"/>
        <v>270590925</v>
      </c>
      <c r="N143" s="1"/>
    </row>
    <row r="144" spans="1:14" x14ac:dyDescent="0.2">
      <c r="A144" s="392"/>
      <c r="B144" s="393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12"/>
      <c r="N145" s="1"/>
    </row>
    <row r="146" spans="1:14" x14ac:dyDescent="0.2">
      <c r="C146" s="5"/>
      <c r="D146" s="5"/>
      <c r="F146" s="2"/>
    </row>
    <row r="147" spans="1:14" x14ac:dyDescent="0.2">
      <c r="L147" s="101"/>
      <c r="M147"/>
    </row>
    <row r="148" spans="1:14" x14ac:dyDescent="0.2">
      <c r="L148" s="101"/>
      <c r="M148"/>
    </row>
    <row r="149" spans="1:14" x14ac:dyDescent="0.2">
      <c r="A149" s="16" t="s">
        <v>52</v>
      </c>
      <c r="B149" s="16"/>
      <c r="C149" s="16"/>
      <c r="D149" s="16"/>
      <c r="E149" s="16"/>
      <c r="F149" s="16"/>
      <c r="L149" s="101"/>
      <c r="M149"/>
    </row>
    <row r="150" spans="1:14" x14ac:dyDescent="0.2">
      <c r="A150" s="175"/>
      <c r="B150" s="175"/>
      <c r="C150" s="175"/>
      <c r="D150" s="14"/>
      <c r="E150" s="14"/>
      <c r="F150" s="15"/>
      <c r="L150" s="101"/>
      <c r="M150"/>
    </row>
    <row r="151" spans="1:14" x14ac:dyDescent="0.2">
      <c r="A151" s="16" t="s">
        <v>145</v>
      </c>
      <c r="B151" s="16"/>
      <c r="C151" s="16"/>
      <c r="D151" s="16"/>
      <c r="E151" s="174"/>
      <c r="F151" s="15">
        <v>0</v>
      </c>
      <c r="L151" s="101"/>
      <c r="M151"/>
    </row>
    <row r="152" spans="1:14" x14ac:dyDescent="0.2">
      <c r="A152" s="16" t="s">
        <v>146</v>
      </c>
      <c r="B152" s="16"/>
      <c r="C152" s="16"/>
      <c r="D152" s="16"/>
      <c r="E152" s="174"/>
      <c r="F152" s="15">
        <v>0</v>
      </c>
      <c r="L152" s="101"/>
      <c r="M152"/>
    </row>
    <row r="153" spans="1:14" x14ac:dyDescent="0.2">
      <c r="A153" s="16" t="s">
        <v>147</v>
      </c>
      <c r="B153" s="16"/>
      <c r="C153" s="16"/>
      <c r="D153" s="16"/>
      <c r="E153" s="174"/>
      <c r="F153" s="15">
        <f>H29+H28+J28+K9+H30</f>
        <v>-2615088</v>
      </c>
      <c r="L153" s="101"/>
      <c r="M153"/>
    </row>
    <row r="154" spans="1:14" x14ac:dyDescent="0.2">
      <c r="A154" s="366" t="s">
        <v>159</v>
      </c>
      <c r="B154" s="366"/>
      <c r="C154" s="366"/>
      <c r="D154" s="366"/>
      <c r="E154" s="174"/>
      <c r="F154" s="15">
        <v>0</v>
      </c>
      <c r="L154" s="101"/>
      <c r="M154"/>
    </row>
    <row r="155" spans="1:14" x14ac:dyDescent="0.2">
      <c r="A155" s="366" t="s">
        <v>58</v>
      </c>
      <c r="B155" s="366"/>
      <c r="C155" s="366"/>
      <c r="D155" s="366"/>
      <c r="E155" s="174"/>
      <c r="F155" s="15">
        <v>0</v>
      </c>
      <c r="L155" s="101"/>
      <c r="M155"/>
    </row>
    <row r="156" spans="1:14" x14ac:dyDescent="0.2">
      <c r="A156" s="16" t="s">
        <v>158</v>
      </c>
      <c r="B156" s="16"/>
      <c r="C156" s="16"/>
      <c r="D156" s="16"/>
      <c r="E156" s="174"/>
      <c r="F156" s="15">
        <v>0</v>
      </c>
      <c r="L156" s="101"/>
      <c r="M156"/>
    </row>
    <row r="157" spans="1:14" x14ac:dyDescent="0.2">
      <c r="A157" s="174" t="s">
        <v>61</v>
      </c>
      <c r="B157" s="174"/>
      <c r="C157" s="174"/>
      <c r="D157" s="174"/>
      <c r="E157" s="174"/>
      <c r="F157" s="15">
        <v>0</v>
      </c>
      <c r="L157" s="101"/>
      <c r="M157"/>
    </row>
    <row r="158" spans="1:14" x14ac:dyDescent="0.2">
      <c r="A158" s="366" t="s">
        <v>62</v>
      </c>
      <c r="B158" s="366"/>
      <c r="C158" s="366"/>
      <c r="D158" s="366"/>
      <c r="E158" s="174"/>
      <c r="F158" s="15">
        <f>I6+I8</f>
        <v>4000</v>
      </c>
      <c r="L158" s="101"/>
      <c r="M158"/>
    </row>
    <row r="159" spans="1:14" x14ac:dyDescent="0.2">
      <c r="A159" s="173" t="s">
        <v>149</v>
      </c>
      <c r="B159" s="173"/>
      <c r="C159" s="173"/>
      <c r="D159" s="173"/>
      <c r="E159" s="173"/>
      <c r="F159" s="19">
        <v>0</v>
      </c>
      <c r="L159" s="101"/>
      <c r="M159"/>
    </row>
    <row r="160" spans="1:14" x14ac:dyDescent="0.2">
      <c r="A160" s="366" t="s">
        <v>63</v>
      </c>
      <c r="B160" s="366"/>
      <c r="C160" s="366"/>
      <c r="D160" s="366"/>
      <c r="E160" s="174"/>
      <c r="F160" s="15">
        <f>SUM(F151:F159)</f>
        <v>-2611088</v>
      </c>
      <c r="L160" s="101"/>
      <c r="M160"/>
    </row>
    <row r="161" spans="1:13" x14ac:dyDescent="0.2">
      <c r="A161" s="368"/>
      <c r="B161" s="368"/>
      <c r="C161" s="368"/>
      <c r="D161" s="368"/>
      <c r="E161" s="368"/>
      <c r="F161" s="368"/>
      <c r="L161" s="101"/>
      <c r="M161"/>
    </row>
    <row r="162" spans="1:13" x14ac:dyDescent="0.2">
      <c r="A162" s="368"/>
      <c r="B162" s="368"/>
      <c r="C162" s="368"/>
      <c r="D162" s="368"/>
      <c r="E162" s="368"/>
      <c r="F162" s="368"/>
      <c r="L162" s="101"/>
      <c r="M162"/>
    </row>
    <row r="163" spans="1:13" x14ac:dyDescent="0.2">
      <c r="A163" s="368"/>
      <c r="B163" s="368"/>
      <c r="C163" s="368"/>
      <c r="D163" s="368"/>
      <c r="E163" s="368"/>
      <c r="F163" s="368"/>
      <c r="L163" s="101"/>
      <c r="M163"/>
    </row>
    <row r="164" spans="1:13" x14ac:dyDescent="0.2">
      <c r="A164" s="366" t="s">
        <v>64</v>
      </c>
      <c r="B164" s="366"/>
      <c r="C164" s="366"/>
      <c r="D164" s="366"/>
      <c r="E164" s="366"/>
      <c r="F164" s="366"/>
      <c r="L164" s="101"/>
      <c r="M164"/>
    </row>
    <row r="165" spans="1:13" x14ac:dyDescent="0.2">
      <c r="A165" s="368"/>
      <c r="B165" s="368"/>
      <c r="C165" s="368"/>
      <c r="D165" s="368"/>
      <c r="E165" s="368"/>
      <c r="F165" s="368"/>
      <c r="L165" s="101"/>
      <c r="M165"/>
    </row>
    <row r="166" spans="1:13" x14ac:dyDescent="0.2">
      <c r="A166" s="366" t="s">
        <v>65</v>
      </c>
      <c r="B166" s="366"/>
      <c r="C166" s="366"/>
      <c r="D166" s="366"/>
      <c r="E166" s="174"/>
      <c r="F166" s="15">
        <f>H42+J42</f>
        <v>-4961088</v>
      </c>
      <c r="L166" s="101"/>
      <c r="M166"/>
    </row>
    <row r="167" spans="1:13" x14ac:dyDescent="0.2">
      <c r="A167" s="174" t="s">
        <v>150</v>
      </c>
      <c r="B167" s="174"/>
      <c r="C167" s="174"/>
      <c r="D167" s="174"/>
      <c r="E167" s="174"/>
      <c r="F167" s="15">
        <v>0</v>
      </c>
      <c r="L167" s="101"/>
      <c r="M167"/>
    </row>
    <row r="168" spans="1:13" x14ac:dyDescent="0.2">
      <c r="A168" s="366" t="s">
        <v>66</v>
      </c>
      <c r="B168" s="366"/>
      <c r="C168" s="366"/>
      <c r="D168" s="366"/>
      <c r="E168" s="174"/>
      <c r="F168" s="15">
        <v>0</v>
      </c>
      <c r="L168" s="101"/>
      <c r="M168"/>
    </row>
    <row r="169" spans="1:13" x14ac:dyDescent="0.2">
      <c r="A169" s="366" t="s">
        <v>67</v>
      </c>
      <c r="B169" s="366"/>
      <c r="C169" s="366"/>
      <c r="D169" s="366"/>
      <c r="E169" s="174"/>
      <c r="F169" s="15">
        <v>0</v>
      </c>
      <c r="L169" s="101"/>
      <c r="M169"/>
    </row>
    <row r="170" spans="1:13" x14ac:dyDescent="0.2">
      <c r="A170" s="366" t="s">
        <v>68</v>
      </c>
      <c r="B170" s="366"/>
      <c r="C170" s="366"/>
      <c r="D170" s="366"/>
      <c r="E170" s="174"/>
      <c r="F170" s="15">
        <f>I39+K35+K37+I35</f>
        <v>2350000</v>
      </c>
      <c r="L170" s="101"/>
      <c r="M170"/>
    </row>
    <row r="171" spans="1:13" x14ac:dyDescent="0.2">
      <c r="A171" s="174" t="s">
        <v>151</v>
      </c>
      <c r="B171" s="174"/>
      <c r="C171" s="174"/>
      <c r="D171" s="174"/>
      <c r="E171" s="174"/>
      <c r="F171" s="15">
        <v>0</v>
      </c>
      <c r="L171" s="101"/>
      <c r="M171"/>
    </row>
    <row r="172" spans="1:13" x14ac:dyDescent="0.2">
      <c r="A172" s="174" t="s">
        <v>157</v>
      </c>
      <c r="B172" s="174"/>
      <c r="C172" s="174"/>
      <c r="D172" s="174"/>
      <c r="E172" s="174"/>
      <c r="F172" s="15">
        <v>0</v>
      </c>
      <c r="L172" s="101"/>
      <c r="M172"/>
    </row>
    <row r="173" spans="1:13" x14ac:dyDescent="0.2">
      <c r="A173" s="174" t="s">
        <v>69</v>
      </c>
      <c r="B173" s="174"/>
      <c r="C173" s="174"/>
      <c r="D173" s="174"/>
      <c r="E173" s="174"/>
      <c r="F173" s="15">
        <v>0</v>
      </c>
      <c r="L173" s="101"/>
      <c r="M173"/>
    </row>
    <row r="174" spans="1:13" x14ac:dyDescent="0.2">
      <c r="A174" s="20" t="s">
        <v>152</v>
      </c>
      <c r="B174" s="20"/>
      <c r="C174" s="20"/>
      <c r="D174" s="21"/>
      <c r="E174" s="21"/>
      <c r="F174" s="22">
        <v>0</v>
      </c>
      <c r="L174" s="101"/>
      <c r="M174"/>
    </row>
    <row r="175" spans="1:13" x14ac:dyDescent="0.2">
      <c r="A175" s="364" t="s">
        <v>63</v>
      </c>
      <c r="B175" s="364"/>
      <c r="C175" s="364"/>
      <c r="D175" s="364"/>
      <c r="E175" s="174"/>
      <c r="F175" s="15">
        <f>SUM(F166:F174)</f>
        <v>-2611088</v>
      </c>
      <c r="L175" s="101"/>
      <c r="M175"/>
    </row>
    <row r="176" spans="1:13" x14ac:dyDescent="0.2">
      <c r="A176" s="174"/>
      <c r="B176" s="16"/>
      <c r="C176" s="23"/>
      <c r="D176" s="14"/>
      <c r="E176" s="14"/>
      <c r="F176" s="15"/>
      <c r="L176" s="101"/>
      <c r="M176"/>
    </row>
    <row r="177" spans="1:13" x14ac:dyDescent="0.2">
      <c r="A177" s="366" t="s">
        <v>70</v>
      </c>
      <c r="B177" s="366"/>
      <c r="C177" s="366"/>
      <c r="D177" s="366"/>
      <c r="E177" s="366"/>
      <c r="F177" s="366"/>
      <c r="L177" s="101"/>
      <c r="M177"/>
    </row>
    <row r="178" spans="1:13" x14ac:dyDescent="0.2">
      <c r="A178" s="175"/>
      <c r="B178" s="175"/>
      <c r="C178" s="175"/>
      <c r="D178" s="14"/>
      <c r="E178" s="14"/>
      <c r="F178" s="15"/>
      <c r="L178" s="101"/>
      <c r="M178"/>
    </row>
    <row r="179" spans="1:13" x14ac:dyDescent="0.2">
      <c r="A179" s="16" t="s">
        <v>145</v>
      </c>
      <c r="B179" s="16"/>
      <c r="C179" s="16"/>
      <c r="D179" s="16"/>
      <c r="E179" s="174"/>
      <c r="F179" s="15">
        <v>0</v>
      </c>
      <c r="L179" s="101"/>
      <c r="M179"/>
    </row>
    <row r="180" spans="1:13" x14ac:dyDescent="0.2">
      <c r="A180" s="366" t="s">
        <v>146</v>
      </c>
      <c r="B180" s="366"/>
      <c r="C180" s="366"/>
      <c r="D180" s="366"/>
      <c r="E180" s="174"/>
      <c r="F180" s="15">
        <v>0</v>
      </c>
      <c r="L180" s="101"/>
      <c r="M180"/>
    </row>
    <row r="181" spans="1:13" x14ac:dyDescent="0.2">
      <c r="A181" s="16" t="s">
        <v>147</v>
      </c>
      <c r="B181" s="174"/>
      <c r="C181" s="174"/>
      <c r="D181" s="174"/>
      <c r="E181" s="174"/>
      <c r="F181" s="15">
        <v>0</v>
      </c>
      <c r="L181" s="101"/>
      <c r="M181"/>
    </row>
    <row r="182" spans="1:13" x14ac:dyDescent="0.2">
      <c r="A182" s="366" t="s">
        <v>148</v>
      </c>
      <c r="B182" s="366"/>
      <c r="C182" s="366"/>
      <c r="D182" s="366"/>
      <c r="E182" s="174"/>
      <c r="F182" s="15">
        <v>0</v>
      </c>
      <c r="L182" s="101"/>
      <c r="M182"/>
    </row>
    <row r="183" spans="1:13" x14ac:dyDescent="0.2">
      <c r="A183" s="366" t="s">
        <v>153</v>
      </c>
      <c r="B183" s="366"/>
      <c r="C183" s="366"/>
      <c r="D183" s="366"/>
      <c r="E183" s="174"/>
      <c r="F183" s="15">
        <v>0</v>
      </c>
      <c r="L183" s="101"/>
      <c r="M183"/>
    </row>
    <row r="184" spans="1:13" x14ac:dyDescent="0.2">
      <c r="A184" s="16" t="s">
        <v>154</v>
      </c>
      <c r="B184" s="16"/>
      <c r="C184" s="16"/>
      <c r="D184" s="16"/>
      <c r="E184" s="174"/>
      <c r="F184" s="15">
        <v>0</v>
      </c>
      <c r="L184" s="101"/>
      <c r="M184"/>
    </row>
    <row r="185" spans="1:13" x14ac:dyDescent="0.2">
      <c r="A185" s="174" t="s">
        <v>61</v>
      </c>
      <c r="B185" s="174"/>
      <c r="C185" s="174"/>
      <c r="D185" s="174"/>
      <c r="E185" s="174"/>
      <c r="F185" s="15">
        <v>0</v>
      </c>
      <c r="L185" s="101"/>
      <c r="M185"/>
    </row>
    <row r="186" spans="1:13" x14ac:dyDescent="0.2">
      <c r="A186" s="367" t="s">
        <v>62</v>
      </c>
      <c r="B186" s="367"/>
      <c r="C186" s="367"/>
      <c r="D186" s="367"/>
      <c r="E186" s="173"/>
      <c r="F186" s="19">
        <f>F27+F24+F23+F8+F6</f>
        <v>0</v>
      </c>
      <c r="L186" s="101"/>
      <c r="M186"/>
    </row>
    <row r="187" spans="1:13" x14ac:dyDescent="0.2">
      <c r="A187" s="364" t="s">
        <v>63</v>
      </c>
      <c r="B187" s="364"/>
      <c r="C187" s="364"/>
      <c r="D187" s="364"/>
      <c r="E187" s="174"/>
      <c r="F187" s="15">
        <f>SUM(F179:F186)</f>
        <v>0</v>
      </c>
      <c r="L187" s="101"/>
      <c r="M187"/>
    </row>
    <row r="188" spans="1:13" x14ac:dyDescent="0.2">
      <c r="A188" s="368"/>
      <c r="B188" s="368"/>
      <c r="C188" s="368"/>
      <c r="D188" s="368"/>
      <c r="E188" s="368"/>
      <c r="F188" s="368"/>
      <c r="L188" s="101"/>
      <c r="M188"/>
    </row>
    <row r="189" spans="1:13" x14ac:dyDescent="0.2">
      <c r="A189" s="368"/>
      <c r="B189" s="368"/>
      <c r="C189" s="368"/>
      <c r="D189" s="368"/>
      <c r="E189" s="368"/>
      <c r="F189" s="368"/>
      <c r="L189" s="101"/>
      <c r="M189"/>
    </row>
    <row r="190" spans="1:13" x14ac:dyDescent="0.2">
      <c r="A190" s="368"/>
      <c r="B190" s="368"/>
      <c r="C190" s="368"/>
      <c r="D190" s="368"/>
      <c r="E190" s="368"/>
      <c r="F190" s="368"/>
      <c r="L190" s="101"/>
      <c r="M190"/>
    </row>
    <row r="191" spans="1:13" x14ac:dyDescent="0.2">
      <c r="A191" s="366" t="s">
        <v>71</v>
      </c>
      <c r="B191" s="366"/>
      <c r="C191" s="366"/>
      <c r="D191" s="366"/>
      <c r="E191" s="366"/>
      <c r="F191" s="366"/>
      <c r="L191" s="101"/>
      <c r="M191"/>
    </row>
    <row r="192" spans="1:13" x14ac:dyDescent="0.2">
      <c r="A192" s="368"/>
      <c r="B192" s="368"/>
      <c r="C192" s="368"/>
      <c r="D192" s="368"/>
      <c r="E192" s="368"/>
      <c r="F192" s="368"/>
      <c r="L192" s="101"/>
      <c r="M192"/>
    </row>
    <row r="193" spans="1:13" x14ac:dyDescent="0.2">
      <c r="A193" s="366" t="s">
        <v>65</v>
      </c>
      <c r="B193" s="366"/>
      <c r="C193" s="366"/>
      <c r="D193" s="366"/>
      <c r="E193" s="174"/>
      <c r="F193" s="15">
        <v>0</v>
      </c>
      <c r="L193" s="101"/>
      <c r="M193"/>
    </row>
    <row r="194" spans="1:13" x14ac:dyDescent="0.2">
      <c r="A194" s="174" t="s">
        <v>162</v>
      </c>
      <c r="B194" s="174"/>
      <c r="C194" s="174"/>
      <c r="D194" s="174"/>
      <c r="E194" s="174"/>
      <c r="F194" s="15">
        <f>G46</f>
        <v>-60000</v>
      </c>
      <c r="L194" s="101"/>
      <c r="M194"/>
    </row>
    <row r="195" spans="1:13" x14ac:dyDescent="0.2">
      <c r="A195" s="366" t="s">
        <v>66</v>
      </c>
      <c r="B195" s="366"/>
      <c r="C195" s="366"/>
      <c r="D195" s="366"/>
      <c r="E195" s="174"/>
      <c r="F195" s="15">
        <f>SUM(F114)</f>
        <v>-2109656</v>
      </c>
      <c r="L195" s="101"/>
      <c r="M195"/>
    </row>
    <row r="196" spans="1:13" x14ac:dyDescent="0.2">
      <c r="A196" s="366" t="s">
        <v>67</v>
      </c>
      <c r="B196" s="366"/>
      <c r="C196" s="366"/>
      <c r="D196" s="366"/>
      <c r="E196" s="174"/>
      <c r="F196" s="15">
        <f>SUM(F117)</f>
        <v>-424736</v>
      </c>
      <c r="L196" s="101"/>
      <c r="M196"/>
    </row>
    <row r="197" spans="1:13" x14ac:dyDescent="0.2">
      <c r="A197" s="366" t="s">
        <v>68</v>
      </c>
      <c r="B197" s="366"/>
      <c r="C197" s="366"/>
      <c r="D197" s="366"/>
      <c r="E197" s="174"/>
      <c r="F197" s="15">
        <f>F90+F89+F87+F84+G35+F39+F35+F85+F86+F88+F83</f>
        <v>2594392</v>
      </c>
      <c r="L197" s="101"/>
      <c r="M197"/>
    </row>
    <row r="198" spans="1:13" x14ac:dyDescent="0.2">
      <c r="A198" s="174" t="s">
        <v>72</v>
      </c>
      <c r="B198" s="174"/>
      <c r="C198" s="174"/>
      <c r="D198" s="174"/>
      <c r="E198" s="174"/>
      <c r="F198" s="15">
        <v>0</v>
      </c>
      <c r="L198" s="101"/>
      <c r="M198"/>
    </row>
    <row r="199" spans="1:13" x14ac:dyDescent="0.2">
      <c r="A199" s="174" t="s">
        <v>73</v>
      </c>
      <c r="B199" s="174"/>
      <c r="C199" s="174"/>
      <c r="D199" s="174"/>
      <c r="E199" s="174"/>
      <c r="F199" s="15">
        <v>0</v>
      </c>
      <c r="L199" s="101"/>
      <c r="M199"/>
    </row>
    <row r="200" spans="1:13" x14ac:dyDescent="0.2">
      <c r="A200" s="20" t="s">
        <v>152</v>
      </c>
      <c r="B200" s="20"/>
      <c r="C200" s="20"/>
      <c r="D200" s="21"/>
      <c r="E200" s="21"/>
      <c r="F200" s="22">
        <v>0</v>
      </c>
      <c r="L200" s="101"/>
      <c r="M200"/>
    </row>
    <row r="201" spans="1:13" x14ac:dyDescent="0.2">
      <c r="A201" s="364" t="s">
        <v>63</v>
      </c>
      <c r="B201" s="364"/>
      <c r="C201" s="364"/>
      <c r="D201" s="364"/>
      <c r="E201" s="174"/>
      <c r="F201" s="15">
        <f>SUM(F193:F200)</f>
        <v>0</v>
      </c>
      <c r="L201" s="101"/>
      <c r="M201"/>
    </row>
    <row r="202" spans="1:13" x14ac:dyDescent="0.2">
      <c r="A202" s="24"/>
      <c r="B202" s="25"/>
      <c r="C202" s="26"/>
      <c r="D202" s="27"/>
      <c r="E202" s="27"/>
      <c r="F202" s="28"/>
      <c r="L202" s="101"/>
      <c r="M202"/>
    </row>
    <row r="203" spans="1:13" x14ac:dyDescent="0.2">
      <c r="A203" s="24"/>
      <c r="B203" s="25"/>
      <c r="C203" s="26"/>
      <c r="D203" s="27"/>
      <c r="E203" s="27"/>
      <c r="F203" s="28"/>
      <c r="L203" s="101"/>
      <c r="M203"/>
    </row>
    <row r="204" spans="1:13" x14ac:dyDescent="0.2">
      <c r="A204" s="361" t="s">
        <v>74</v>
      </c>
      <c r="B204" s="361"/>
      <c r="C204" s="361"/>
      <c r="D204" s="361"/>
      <c r="E204" s="361"/>
      <c r="F204" s="361"/>
      <c r="L204" s="101"/>
      <c r="M204"/>
    </row>
    <row r="205" spans="1:13" x14ac:dyDescent="0.2">
      <c r="A205" s="363"/>
      <c r="B205" s="363"/>
      <c r="C205" s="363"/>
      <c r="D205" s="363"/>
      <c r="E205" s="363"/>
      <c r="F205" s="363"/>
      <c r="L205" s="101"/>
      <c r="M205"/>
    </row>
    <row r="206" spans="1:13" x14ac:dyDescent="0.2">
      <c r="A206" s="176"/>
      <c r="B206" s="176"/>
      <c r="C206" s="176"/>
      <c r="D206" s="30"/>
      <c r="E206" s="30"/>
      <c r="F206" s="31"/>
      <c r="L206" s="101"/>
      <c r="M206"/>
    </row>
    <row r="207" spans="1:13" x14ac:dyDescent="0.2">
      <c r="A207" s="177" t="s">
        <v>145</v>
      </c>
      <c r="B207" s="32"/>
      <c r="C207" s="32"/>
      <c r="D207" s="32"/>
      <c r="E207" s="32"/>
      <c r="F207" s="31">
        <f>SUM(F151,F179)</f>
        <v>0</v>
      </c>
      <c r="L207" s="101"/>
      <c r="M207"/>
    </row>
    <row r="208" spans="1:13" x14ac:dyDescent="0.2">
      <c r="A208" s="177" t="s">
        <v>146</v>
      </c>
      <c r="B208" s="32"/>
      <c r="C208" s="32"/>
      <c r="D208" s="32"/>
      <c r="E208" s="177"/>
      <c r="F208" s="31">
        <f>SUM(F152,F180)</f>
        <v>0</v>
      </c>
      <c r="L208" s="101"/>
      <c r="M208"/>
    </row>
    <row r="209" spans="1:13" x14ac:dyDescent="0.2">
      <c r="A209" s="361" t="s">
        <v>155</v>
      </c>
      <c r="B209" s="361"/>
      <c r="C209" s="361"/>
      <c r="D209" s="361"/>
      <c r="E209" s="177"/>
      <c r="F209" s="31">
        <f>SUM(F153,F181)</f>
        <v>-2615088</v>
      </c>
      <c r="L209" s="101"/>
      <c r="M209"/>
    </row>
    <row r="210" spans="1:13" x14ac:dyDescent="0.2">
      <c r="A210" s="361" t="s">
        <v>160</v>
      </c>
      <c r="B210" s="361"/>
      <c r="C210" s="361"/>
      <c r="D210" s="361"/>
      <c r="E210" s="177"/>
      <c r="F210" s="31">
        <f>F154+F182</f>
        <v>0</v>
      </c>
      <c r="L210" s="101"/>
      <c r="M210"/>
    </row>
    <row r="211" spans="1:13" x14ac:dyDescent="0.2">
      <c r="A211" s="361" t="s">
        <v>156</v>
      </c>
      <c r="B211" s="361"/>
      <c r="C211" s="361"/>
      <c r="D211" s="361"/>
      <c r="E211" s="177"/>
      <c r="F211" s="31">
        <f>F155+F183</f>
        <v>0</v>
      </c>
      <c r="L211" s="101"/>
      <c r="M211"/>
    </row>
    <row r="212" spans="1:13" x14ac:dyDescent="0.2">
      <c r="A212" s="32" t="s">
        <v>161</v>
      </c>
      <c r="B212" s="32"/>
      <c r="C212" s="32"/>
      <c r="D212" s="32"/>
      <c r="E212" s="177"/>
      <c r="F212" s="31">
        <f>SUM(F184,F156)</f>
        <v>0</v>
      </c>
      <c r="L212" s="101"/>
      <c r="M212"/>
    </row>
    <row r="213" spans="1:13" x14ac:dyDescent="0.2">
      <c r="A213" s="177" t="s">
        <v>61</v>
      </c>
      <c r="B213" s="177"/>
      <c r="C213" s="177"/>
      <c r="D213" s="177"/>
      <c r="E213" s="177"/>
      <c r="F213" s="31">
        <f>F185+F157</f>
        <v>0</v>
      </c>
      <c r="L213" s="101"/>
      <c r="M213"/>
    </row>
    <row r="214" spans="1:13" x14ac:dyDescent="0.2">
      <c r="A214" s="361" t="s">
        <v>62</v>
      </c>
      <c r="B214" s="361"/>
      <c r="C214" s="361"/>
      <c r="D214" s="361"/>
      <c r="E214" s="177"/>
      <c r="F214" s="31">
        <f>F186+F158</f>
        <v>4000</v>
      </c>
      <c r="L214" s="101"/>
      <c r="M214"/>
    </row>
    <row r="215" spans="1:13" x14ac:dyDescent="0.2">
      <c r="A215" s="178" t="s">
        <v>149</v>
      </c>
      <c r="B215" s="178"/>
      <c r="C215" s="178"/>
      <c r="D215" s="178"/>
      <c r="E215" s="178"/>
      <c r="F215" s="35">
        <f>F159</f>
        <v>0</v>
      </c>
      <c r="L215" s="101"/>
      <c r="M215"/>
    </row>
    <row r="216" spans="1:13" x14ac:dyDescent="0.2">
      <c r="A216" s="361" t="s">
        <v>63</v>
      </c>
      <c r="B216" s="361"/>
      <c r="C216" s="361"/>
      <c r="D216" s="361"/>
      <c r="E216" s="177"/>
      <c r="F216" s="31">
        <f>SUM(F207:F215)</f>
        <v>-2611088</v>
      </c>
      <c r="L216" s="101"/>
      <c r="M216"/>
    </row>
    <row r="217" spans="1:13" x14ac:dyDescent="0.2">
      <c r="A217" s="177"/>
      <c r="B217" s="177"/>
      <c r="C217" s="177"/>
      <c r="D217" s="177"/>
      <c r="E217" s="177"/>
      <c r="F217" s="31"/>
      <c r="L217" s="101"/>
      <c r="M217"/>
    </row>
    <row r="218" spans="1:13" x14ac:dyDescent="0.2">
      <c r="A218" s="177"/>
      <c r="B218" s="177"/>
      <c r="C218" s="177"/>
      <c r="D218" s="177"/>
      <c r="E218" s="177"/>
      <c r="F218" s="31"/>
      <c r="L218" s="101"/>
      <c r="M218"/>
    </row>
    <row r="219" spans="1:13" x14ac:dyDescent="0.2">
      <c r="A219" s="363"/>
      <c r="B219" s="363"/>
      <c r="C219" s="363"/>
      <c r="D219" s="363"/>
      <c r="E219" s="363"/>
      <c r="F219" s="363"/>
      <c r="L219" s="101"/>
      <c r="M219"/>
    </row>
    <row r="220" spans="1:13" x14ac:dyDescent="0.2">
      <c r="A220" s="361" t="s">
        <v>76</v>
      </c>
      <c r="B220" s="361"/>
      <c r="C220" s="361"/>
      <c r="D220" s="361"/>
      <c r="E220" s="361"/>
      <c r="F220" s="361"/>
      <c r="L220" s="101"/>
      <c r="M220"/>
    </row>
    <row r="221" spans="1:13" x14ac:dyDescent="0.2">
      <c r="A221" s="363"/>
      <c r="B221" s="363"/>
      <c r="C221" s="363"/>
      <c r="D221" s="363"/>
      <c r="E221" s="363"/>
      <c r="F221" s="363"/>
      <c r="L221" s="101"/>
      <c r="M221"/>
    </row>
    <row r="222" spans="1:13" x14ac:dyDescent="0.2">
      <c r="A222" s="361" t="s">
        <v>65</v>
      </c>
      <c r="B222" s="361"/>
      <c r="C222" s="361"/>
      <c r="D222" s="361"/>
      <c r="E222" s="177"/>
      <c r="F222" s="31">
        <f>SUM(F193,F166)</f>
        <v>-4961088</v>
      </c>
      <c r="L222" s="101"/>
      <c r="M222"/>
    </row>
    <row r="223" spans="1:13" x14ac:dyDescent="0.2">
      <c r="A223" s="177" t="s">
        <v>162</v>
      </c>
      <c r="B223" s="177"/>
      <c r="C223" s="177"/>
      <c r="D223" s="177"/>
      <c r="E223" s="177"/>
      <c r="F223" s="31">
        <f>F194+F167</f>
        <v>-60000</v>
      </c>
      <c r="L223" s="101"/>
      <c r="M223"/>
    </row>
    <row r="224" spans="1:13" x14ac:dyDescent="0.2">
      <c r="A224" s="361" t="s">
        <v>66</v>
      </c>
      <c r="B224" s="361"/>
      <c r="C224" s="361"/>
      <c r="D224" s="361"/>
      <c r="E224" s="177"/>
      <c r="F224" s="31">
        <f>F195+F168</f>
        <v>-2109656</v>
      </c>
      <c r="L224" s="101"/>
      <c r="M224"/>
    </row>
    <row r="225" spans="1:13" x14ac:dyDescent="0.2">
      <c r="A225" s="361" t="s">
        <v>67</v>
      </c>
      <c r="B225" s="361"/>
      <c r="C225" s="361"/>
      <c r="D225" s="361"/>
      <c r="E225" s="177"/>
      <c r="F225" s="31">
        <f>F196+F169</f>
        <v>-424736</v>
      </c>
      <c r="L225" s="101"/>
      <c r="M225"/>
    </row>
    <row r="226" spans="1:13" x14ac:dyDescent="0.2">
      <c r="A226" s="361" t="s">
        <v>68</v>
      </c>
      <c r="B226" s="361"/>
      <c r="C226" s="361"/>
      <c r="D226" s="361"/>
      <c r="E226" s="177"/>
      <c r="F226" s="31">
        <f>F197+F170</f>
        <v>4944392</v>
      </c>
      <c r="L226" s="101"/>
      <c r="M226"/>
    </row>
    <row r="227" spans="1:13" x14ac:dyDescent="0.2">
      <c r="A227" s="177" t="s">
        <v>72</v>
      </c>
      <c r="B227" s="177"/>
      <c r="C227" s="177"/>
      <c r="D227" s="177"/>
      <c r="E227" s="177"/>
      <c r="F227" s="31">
        <f>SUM(F198,F171)</f>
        <v>0</v>
      </c>
      <c r="L227" s="101"/>
      <c r="M227"/>
    </row>
    <row r="228" spans="1:13" x14ac:dyDescent="0.2">
      <c r="A228" s="177" t="s">
        <v>73</v>
      </c>
      <c r="B228" s="177"/>
      <c r="C228" s="177"/>
      <c r="D228" s="177"/>
      <c r="E228" s="177"/>
      <c r="F228" s="31">
        <f>SUM(F199,F172)</f>
        <v>0</v>
      </c>
      <c r="L228" s="101"/>
      <c r="M228"/>
    </row>
    <row r="229" spans="1:13" x14ac:dyDescent="0.2">
      <c r="A229" s="36" t="s">
        <v>152</v>
      </c>
      <c r="B229" s="36"/>
      <c r="C229" s="36"/>
      <c r="D229" s="37"/>
      <c r="E229" s="37"/>
      <c r="F229" s="155">
        <f>F200+F174</f>
        <v>0</v>
      </c>
      <c r="L229" s="101"/>
      <c r="M229"/>
    </row>
    <row r="230" spans="1:13" x14ac:dyDescent="0.2">
      <c r="A230" s="362" t="s">
        <v>63</v>
      </c>
      <c r="B230" s="362"/>
      <c r="C230" s="362"/>
      <c r="D230" s="362"/>
      <c r="E230" s="177"/>
      <c r="F230" s="31">
        <f>SUM(F222:F229)</f>
        <v>-2611088</v>
      </c>
      <c r="L230" s="101"/>
      <c r="M230"/>
    </row>
    <row r="231" spans="1:13" x14ac:dyDescent="0.2">
      <c r="L231" s="101"/>
      <c r="M231"/>
    </row>
    <row r="232" spans="1:13" x14ac:dyDescent="0.2">
      <c r="L232" s="101"/>
      <c r="M232"/>
    </row>
  </sheetData>
  <mergeCells count="82">
    <mergeCell ref="A230:D230"/>
    <mergeCell ref="A221:F221"/>
    <mergeCell ref="A222:D222"/>
    <mergeCell ref="A224:D224"/>
    <mergeCell ref="A225:D225"/>
    <mergeCell ref="A226:D226"/>
    <mergeCell ref="A211:D211"/>
    <mergeCell ref="A214:D214"/>
    <mergeCell ref="A216:D216"/>
    <mergeCell ref="A219:F219"/>
    <mergeCell ref="A220:F220"/>
    <mergeCell ref="A201:D201"/>
    <mergeCell ref="A204:F204"/>
    <mergeCell ref="A205:F205"/>
    <mergeCell ref="A209:D209"/>
    <mergeCell ref="A210:D210"/>
    <mergeCell ref="A192:F192"/>
    <mergeCell ref="A193:D193"/>
    <mergeCell ref="A195:D195"/>
    <mergeCell ref="A196:D196"/>
    <mergeCell ref="A197:D197"/>
    <mergeCell ref="A183:D183"/>
    <mergeCell ref="A186:D186"/>
    <mergeCell ref="A187:D187"/>
    <mergeCell ref="A188:F190"/>
    <mergeCell ref="A191:F191"/>
    <mergeCell ref="A170:D170"/>
    <mergeCell ref="A175:D175"/>
    <mergeCell ref="A177:F177"/>
    <mergeCell ref="A180:D180"/>
    <mergeCell ref="A182:D182"/>
    <mergeCell ref="A164:F164"/>
    <mergeCell ref="A165:F165"/>
    <mergeCell ref="A166:D166"/>
    <mergeCell ref="A168:D168"/>
    <mergeCell ref="A169:D169"/>
    <mergeCell ref="A154:D154"/>
    <mergeCell ref="A155:D155"/>
    <mergeCell ref="A158:D158"/>
    <mergeCell ref="A160:D160"/>
    <mergeCell ref="A161:F163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09" t="s">
        <v>82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504" t="s">
        <v>19</v>
      </c>
      <c r="B4" s="506" t="s">
        <v>0</v>
      </c>
      <c r="C4" s="504" t="s">
        <v>44</v>
      </c>
      <c r="D4" s="504" t="s">
        <v>21</v>
      </c>
      <c r="E4" s="508" t="s">
        <v>168</v>
      </c>
      <c r="F4" s="510" t="s">
        <v>177</v>
      </c>
      <c r="G4" s="511"/>
      <c r="H4" s="511"/>
      <c r="I4" s="512"/>
      <c r="J4" s="508" t="s">
        <v>172</v>
      </c>
      <c r="K4" s="513" t="s">
        <v>178</v>
      </c>
      <c r="L4" s="514" t="s">
        <v>179</v>
      </c>
    </row>
    <row r="5" spans="1:12" ht="41.25" customHeight="1" x14ac:dyDescent="0.2">
      <c r="A5" s="505"/>
      <c r="B5" s="507"/>
      <c r="C5" s="505"/>
      <c r="D5" s="505"/>
      <c r="E5" s="509"/>
      <c r="F5" s="160" t="s">
        <v>43</v>
      </c>
      <c r="G5" s="161" t="s">
        <v>173</v>
      </c>
      <c r="H5" s="161" t="s">
        <v>176</v>
      </c>
      <c r="I5" s="161" t="s">
        <v>174</v>
      </c>
      <c r="J5" s="509"/>
      <c r="K5" s="513"/>
      <c r="L5" s="514"/>
    </row>
    <row r="6" spans="1:12" x14ac:dyDescent="0.2">
      <c r="A6" s="484" t="s">
        <v>38</v>
      </c>
      <c r="B6" s="380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103">
        <v>41943</v>
      </c>
      <c r="L6" s="4">
        <f>J6-K6</f>
        <v>2000</v>
      </c>
    </row>
    <row r="7" spans="1:12" x14ac:dyDescent="0.2">
      <c r="A7" s="484"/>
      <c r="B7" s="38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484"/>
      <c r="B8" s="380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103">
        <v>1496</v>
      </c>
      <c r="L8" s="4">
        <f t="shared" si="1"/>
        <v>61</v>
      </c>
    </row>
    <row r="9" spans="1:12" x14ac:dyDescent="0.2">
      <c r="A9" s="484"/>
      <c r="B9" s="381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484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85" t="s">
        <v>50</v>
      </c>
      <c r="B11" s="3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6234076</v>
      </c>
      <c r="L11" s="4">
        <f t="shared" si="1"/>
        <v>771187</v>
      </c>
    </row>
    <row r="12" spans="1:12" x14ac:dyDescent="0.2">
      <c r="A12" s="486"/>
      <c r="B12" s="3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4322095</v>
      </c>
      <c r="L12" s="4">
        <f t="shared" si="1"/>
        <v>177905</v>
      </c>
    </row>
    <row r="13" spans="1:12" x14ac:dyDescent="0.2">
      <c r="A13" s="182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17531375</v>
      </c>
      <c r="L13" s="4">
        <f t="shared" si="1"/>
        <v>2215125</v>
      </c>
    </row>
    <row r="14" spans="1:12" x14ac:dyDescent="0.2">
      <c r="A14" s="183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14388859</v>
      </c>
      <c r="L14" s="4">
        <f>J14-K14</f>
        <v>1870091</v>
      </c>
    </row>
    <row r="15" spans="1:12" x14ac:dyDescent="0.2">
      <c r="A15" s="485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487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487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487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487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488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25189858</v>
      </c>
      <c r="L20" s="4">
        <f t="shared" si="1"/>
        <v>12024954</v>
      </c>
    </row>
    <row r="21" spans="1:13" x14ac:dyDescent="0.2">
      <c r="A21" s="489"/>
      <c r="B21" s="3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489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489"/>
      <c r="B23" s="343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490"/>
      <c r="B24" s="344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395" t="s">
        <v>132</v>
      </c>
      <c r="B25" s="472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396"/>
      <c r="B26" s="473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397"/>
      <c r="B27" s="181" t="s">
        <v>128</v>
      </c>
      <c r="C27" s="126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103">
        <v>248233081</v>
      </c>
      <c r="L28" s="4">
        <f t="shared" si="1"/>
        <v>39974145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103">
        <v>1917505</v>
      </c>
      <c r="L29" s="4">
        <f t="shared" si="1"/>
        <v>367071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103">
        <v>40978714</v>
      </c>
      <c r="L30" s="4">
        <f t="shared" si="1"/>
        <v>3802932</v>
      </c>
    </row>
    <row r="31" spans="1:13" ht="34.5" customHeight="1" x14ac:dyDescent="0.2">
      <c r="A31" s="481" t="s">
        <v>85</v>
      </c>
      <c r="B31" s="482"/>
      <c r="C31" s="483"/>
      <c r="D31" s="138">
        <f t="shared" ref="D31:L31" si="2">SUM(D6:D30)</f>
        <v>426209554</v>
      </c>
      <c r="E31" s="138">
        <f t="shared" si="2"/>
        <v>521744064</v>
      </c>
      <c r="F31" s="138">
        <f t="shared" si="2"/>
        <v>0</v>
      </c>
      <c r="G31" s="138">
        <f t="shared" si="2"/>
        <v>-3633008</v>
      </c>
      <c r="H31" s="138">
        <f t="shared" si="2"/>
        <v>2000</v>
      </c>
      <c r="I31" s="138">
        <f t="shared" si="2"/>
        <v>-1328080</v>
      </c>
      <c r="J31" s="138">
        <f t="shared" si="2"/>
        <v>516784976</v>
      </c>
      <c r="K31" s="139">
        <f t="shared" si="2"/>
        <v>455578705</v>
      </c>
      <c r="L31" s="138">
        <f t="shared" si="2"/>
        <v>61206271</v>
      </c>
    </row>
    <row r="32" spans="1:13" ht="12.75" customHeight="1" x14ac:dyDescent="0.2">
      <c r="A32" s="395" t="s">
        <v>18</v>
      </c>
      <c r="B32" s="38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396"/>
      <c r="B33" s="38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96"/>
      <c r="B34" s="38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96"/>
      <c r="B35" s="387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105">
        <v>7417651</v>
      </c>
      <c r="L35" s="4">
        <f t="shared" si="4"/>
        <v>11901332</v>
      </c>
    </row>
    <row r="36" spans="1:12" x14ac:dyDescent="0.2">
      <c r="A36" s="396"/>
      <c r="B36" s="38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96"/>
      <c r="B37" s="387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105">
        <v>76257</v>
      </c>
      <c r="L37" s="4">
        <f t="shared" si="4"/>
        <v>517149</v>
      </c>
    </row>
    <row r="38" spans="1:12" x14ac:dyDescent="0.2">
      <c r="A38" s="396"/>
      <c r="B38" s="38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96"/>
      <c r="B39" s="388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105">
        <v>83538</v>
      </c>
      <c r="L39" s="120">
        <f t="shared" si="4"/>
        <v>1681</v>
      </c>
    </row>
    <row r="40" spans="1:12" x14ac:dyDescent="0.2">
      <c r="A40" s="396"/>
      <c r="B40" s="343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96"/>
      <c r="B41" s="38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96"/>
      <c r="B42" s="385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105">
        <v>293596047</v>
      </c>
      <c r="L42" s="4">
        <f t="shared" si="4"/>
        <v>44145401</v>
      </c>
    </row>
    <row r="43" spans="1:12" x14ac:dyDescent="0.2">
      <c r="A43" s="397"/>
      <c r="B43" s="180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341" t="s">
        <v>24</v>
      </c>
      <c r="B44" s="343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342"/>
      <c r="B45" s="344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341" t="s">
        <v>30</v>
      </c>
      <c r="B46" s="343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105">
        <v>12676500</v>
      </c>
      <c r="L46" s="4">
        <f t="shared" si="4"/>
        <v>0</v>
      </c>
    </row>
    <row r="47" spans="1:12" x14ac:dyDescent="0.2">
      <c r="A47" s="342"/>
      <c r="B47" s="344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341" t="s">
        <v>138</v>
      </c>
      <c r="B48" s="370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360"/>
      <c r="B49" s="371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13549126</v>
      </c>
      <c r="L49" s="4">
        <f>J49-K49</f>
        <v>2709824</v>
      </c>
    </row>
    <row r="50" spans="1:12" x14ac:dyDescent="0.2">
      <c r="A50" s="341" t="s">
        <v>48</v>
      </c>
      <c r="B50" s="370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9"/>
      <c r="B51" s="371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69"/>
      <c r="B52" s="371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9"/>
      <c r="B53" s="371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369"/>
      <c r="B54" s="371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9"/>
      <c r="B55" s="371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369"/>
      <c r="B56" s="371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9"/>
      <c r="B57" s="371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9"/>
      <c r="B58" s="371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9"/>
      <c r="B59" s="371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69"/>
      <c r="B60" s="371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69"/>
      <c r="B61" s="371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341" t="s">
        <v>49</v>
      </c>
      <c r="B62" s="180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369"/>
      <c r="B63" s="394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770000</v>
      </c>
      <c r="L63" s="4">
        <f t="shared" si="4"/>
        <v>200000</v>
      </c>
    </row>
    <row r="64" spans="1:12" x14ac:dyDescent="0.2">
      <c r="A64" s="369"/>
      <c r="B64" s="394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950000</v>
      </c>
      <c r="L64" s="4">
        <f t="shared" si="4"/>
        <v>9841000</v>
      </c>
    </row>
    <row r="65" spans="1:12" x14ac:dyDescent="0.2">
      <c r="A65" s="369"/>
      <c r="B65" s="394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144550</v>
      </c>
      <c r="L65" s="4">
        <f t="shared" si="4"/>
        <v>2967732</v>
      </c>
    </row>
    <row r="66" spans="1:12" x14ac:dyDescent="0.2">
      <c r="A66" s="369"/>
      <c r="B66" s="394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69"/>
      <c r="B67" s="394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369"/>
      <c r="B68" s="394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369"/>
      <c r="B69" s="394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369"/>
      <c r="B70" s="394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6921600</v>
      </c>
      <c r="L70" s="4">
        <f t="shared" si="4"/>
        <v>7078392</v>
      </c>
    </row>
    <row r="71" spans="1:12" x14ac:dyDescent="0.2">
      <c r="A71" s="369"/>
      <c r="B71" s="394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369"/>
      <c r="B72" s="394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1868832</v>
      </c>
      <c r="L72" s="4">
        <f t="shared" si="4"/>
        <v>3259089</v>
      </c>
    </row>
    <row r="73" spans="1:12" x14ac:dyDescent="0.2">
      <c r="A73" s="369"/>
      <c r="B73" s="394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369"/>
      <c r="B74" s="394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369"/>
      <c r="B75" s="394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369"/>
      <c r="B76" s="394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369"/>
      <c r="B77" s="394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369"/>
      <c r="B78" s="394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369"/>
      <c r="B79" s="394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342"/>
      <c r="B80" s="394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478" t="s">
        <v>127</v>
      </c>
      <c r="B81" s="472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2637070</v>
      </c>
      <c r="L81" s="4">
        <f t="shared" si="4"/>
        <v>527414</v>
      </c>
    </row>
    <row r="82" spans="1:13" x14ac:dyDescent="0.2">
      <c r="A82" s="479"/>
      <c r="B82" s="477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461485</v>
      </c>
      <c r="L82" s="4">
        <f t="shared" si="4"/>
        <v>92298</v>
      </c>
    </row>
    <row r="83" spans="1:13" x14ac:dyDescent="0.2">
      <c r="A83" s="479"/>
      <c r="B83" s="477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479"/>
      <c r="B84" s="477"/>
      <c r="C84" s="131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479"/>
      <c r="B85" s="477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479"/>
      <c r="B86" s="477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479"/>
      <c r="B87" s="477"/>
      <c r="C87" s="131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105">
        <v>3283622</v>
      </c>
      <c r="L87" s="4">
        <f t="shared" si="4"/>
        <v>703937</v>
      </c>
      <c r="M87" s="166"/>
    </row>
    <row r="88" spans="1:13" x14ac:dyDescent="0.2">
      <c r="A88" s="479"/>
      <c r="B88" s="477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479"/>
      <c r="B89" s="477"/>
      <c r="C89" s="131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105">
        <v>666180</v>
      </c>
      <c r="L89" s="120">
        <f t="shared" si="4"/>
        <v>393698</v>
      </c>
      <c r="M89" s="166"/>
    </row>
    <row r="90" spans="1:13" x14ac:dyDescent="0.2">
      <c r="A90" s="479"/>
      <c r="B90" s="477"/>
      <c r="C90" s="131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105">
        <v>900000</v>
      </c>
      <c r="L90" s="4">
        <f t="shared" si="4"/>
        <v>0</v>
      </c>
      <c r="M90" s="166"/>
    </row>
    <row r="91" spans="1:13" x14ac:dyDescent="0.2">
      <c r="A91" s="479"/>
      <c r="B91" s="477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262453</v>
      </c>
      <c r="L91" s="4">
        <f t="shared" si="4"/>
        <v>0</v>
      </c>
      <c r="M91" s="166"/>
    </row>
    <row r="92" spans="1:13" x14ac:dyDescent="0.2">
      <c r="A92" s="479"/>
      <c r="B92" s="477"/>
      <c r="C92" s="131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105">
        <v>721800</v>
      </c>
      <c r="L92" s="4">
        <f t="shared" si="4"/>
        <v>0</v>
      </c>
      <c r="M92" s="166"/>
    </row>
    <row r="93" spans="1:13" ht="13.5" customHeight="1" x14ac:dyDescent="0.2">
      <c r="A93" s="479"/>
      <c r="B93" s="477"/>
      <c r="C93" s="131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105">
        <v>3314830</v>
      </c>
      <c r="L93" s="4">
        <f t="shared" si="4"/>
        <v>4040370</v>
      </c>
    </row>
    <row r="94" spans="1:13" ht="13.5" customHeight="1" x14ac:dyDescent="0.2">
      <c r="A94" s="479"/>
      <c r="B94" s="477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1160752</v>
      </c>
      <c r="L94" s="4">
        <f t="shared" si="4"/>
        <v>1090900</v>
      </c>
    </row>
    <row r="95" spans="1:13" x14ac:dyDescent="0.2">
      <c r="A95" s="479"/>
      <c r="B95" s="477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480"/>
      <c r="B96" s="473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481" t="s">
        <v>86</v>
      </c>
      <c r="B97" s="482"/>
      <c r="C97" s="483"/>
      <c r="D97" s="138">
        <f t="shared" ref="D97:L97" si="5">SUM(D32:D96)</f>
        <v>426209554</v>
      </c>
      <c r="E97" s="138">
        <f t="shared" si="5"/>
        <v>521744064</v>
      </c>
      <c r="F97" s="138">
        <f t="shared" si="5"/>
        <v>0</v>
      </c>
      <c r="G97" s="138">
        <f t="shared" si="5"/>
        <v>-3633008</v>
      </c>
      <c r="H97" s="138">
        <f t="shared" si="5"/>
        <v>2000</v>
      </c>
      <c r="I97" s="138">
        <f t="shared" si="5"/>
        <v>-1328080</v>
      </c>
      <c r="J97" s="138">
        <f t="shared" si="5"/>
        <v>516784976</v>
      </c>
      <c r="K97" s="138">
        <f t="shared" si="5"/>
        <v>374332345</v>
      </c>
      <c r="L97" s="138">
        <f t="shared" si="5"/>
        <v>142452631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43799</v>
      </c>
      <c r="L102" s="55"/>
    </row>
    <row r="103" spans="1:12" s="85" customFormat="1" ht="33.75" x14ac:dyDescent="0.2">
      <c r="A103" s="389" t="s">
        <v>101</v>
      </c>
      <c r="B103" s="390"/>
      <c r="C103" s="84" t="s">
        <v>44</v>
      </c>
      <c r="D103" s="184" t="s">
        <v>21</v>
      </c>
      <c r="E103" s="185" t="s">
        <v>168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185" t="s">
        <v>172</v>
      </c>
      <c r="K103" s="106" t="s">
        <v>178</v>
      </c>
    </row>
    <row r="104" spans="1:12" x14ac:dyDescent="0.2">
      <c r="A104" s="391"/>
      <c r="B104" s="378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">
      <c r="A105" s="391"/>
      <c r="B105" s="378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">
      <c r="A106" s="391"/>
      <c r="B106" s="378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391"/>
      <c r="B107" s="378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391"/>
      <c r="B108" s="378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">
      <c r="A109" s="391"/>
      <c r="B109" s="378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">
      <c r="A110" s="391"/>
      <c r="B110" s="378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">
      <c r="A111" s="391"/>
      <c r="B111" s="378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391"/>
      <c r="B112" s="378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391"/>
      <c r="B113" s="378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">
      <c r="A114" s="391"/>
      <c r="B114" s="378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3407070</v>
      </c>
    </row>
    <row r="115" spans="1:12" x14ac:dyDescent="0.2">
      <c r="A115" s="391"/>
      <c r="B115" s="378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950000</v>
      </c>
    </row>
    <row r="116" spans="1:12" x14ac:dyDescent="0.2">
      <c r="A116" s="391"/>
      <c r="B116" s="378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">
      <c r="A117" s="391"/>
      <c r="B117" s="378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">
      <c r="A118" s="391"/>
      <c r="B118" s="378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391"/>
      <c r="B119" s="378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391"/>
      <c r="B120" s="378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391"/>
      <c r="B121" s="378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391"/>
      <c r="B122" s="378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391"/>
      <c r="B123" s="378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">
      <c r="A124" s="391"/>
      <c r="B124" s="378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391"/>
      <c r="B125" s="378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391"/>
      <c r="B126" s="378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">
      <c r="A127" s="391"/>
      <c r="B127" s="378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391"/>
      <c r="B128" s="378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">
      <c r="A129" s="391"/>
      <c r="B129" s="378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">
      <c r="A130" s="391"/>
      <c r="B130" s="378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391"/>
      <c r="B131" s="378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35">
        <f t="shared" si="32"/>
        <v>17986863</v>
      </c>
    </row>
    <row r="132" spans="1:12" x14ac:dyDescent="0.2">
      <c r="A132" s="391"/>
      <c r="B132" s="378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13599126</v>
      </c>
    </row>
    <row r="133" spans="1:12" x14ac:dyDescent="0.2">
      <c r="A133" s="391"/>
      <c r="B133" s="378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9">
        <f t="shared" si="34"/>
        <v>31585989</v>
      </c>
      <c r="L133" s="1"/>
    </row>
    <row r="134" spans="1:12" x14ac:dyDescent="0.2">
      <c r="A134" s="391"/>
      <c r="B134" s="378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">
      <c r="A135" s="391"/>
      <c r="B135" s="378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">
      <c r="A136" s="391"/>
      <c r="B136" s="378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">
      <c r="A137" s="391"/>
      <c r="B137" s="378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">
      <c r="A138" s="391"/>
      <c r="B138" s="378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">
      <c r="A139" s="391"/>
      <c r="B139" s="378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391"/>
      <c r="B140" s="378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391"/>
      <c r="B141" s="378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391"/>
      <c r="B142" s="378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391"/>
      <c r="B143" s="378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11">
        <f t="shared" si="42"/>
        <v>293596047</v>
      </c>
      <c r="L143" s="1"/>
    </row>
    <row r="144" spans="1:12" x14ac:dyDescent="0.2">
      <c r="A144" s="392"/>
      <c r="B144" s="393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B25:B26"/>
    <mergeCell ref="A31:C31"/>
    <mergeCell ref="A32:A43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2.28515625" customWidth="1"/>
    <col min="5" max="5" width="12.7109375" customWidth="1"/>
    <col min="6" max="6" width="13.28515625" customWidth="1"/>
    <col min="7" max="14" width="11.42578125" customWidth="1"/>
    <col min="15" max="15" width="12.42578125" customWidth="1"/>
    <col min="16" max="16" width="14.42578125" style="101" customWidth="1"/>
    <col min="17" max="17" width="11.5703125" customWidth="1"/>
  </cols>
  <sheetData>
    <row r="1" spans="1:17" x14ac:dyDescent="0.2">
      <c r="A1" s="528" t="s">
        <v>82</v>
      </c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</row>
    <row r="2" spans="1:17" x14ac:dyDescent="0.2">
      <c r="F2" s="2"/>
    </row>
    <row r="3" spans="1:17" x14ac:dyDescent="0.2">
      <c r="E3" s="5"/>
      <c r="F3" s="3"/>
      <c r="P3" s="102"/>
    </row>
    <row r="4" spans="1:17" x14ac:dyDescent="0.2">
      <c r="A4" s="504" t="s">
        <v>19</v>
      </c>
      <c r="B4" s="506" t="s">
        <v>0</v>
      </c>
      <c r="C4" s="504" t="s">
        <v>44</v>
      </c>
      <c r="D4" s="504" t="s">
        <v>21</v>
      </c>
      <c r="E4" s="508" t="s">
        <v>172</v>
      </c>
      <c r="F4" s="510" t="s">
        <v>180</v>
      </c>
      <c r="G4" s="511"/>
      <c r="H4" s="511"/>
      <c r="I4" s="511"/>
      <c r="J4" s="511"/>
      <c r="K4" s="511"/>
      <c r="L4" s="511"/>
      <c r="M4" s="511"/>
      <c r="N4" s="512"/>
      <c r="O4" s="508" t="s">
        <v>181</v>
      </c>
      <c r="P4" s="513" t="s">
        <v>182</v>
      </c>
      <c r="Q4" s="514" t="s">
        <v>183</v>
      </c>
    </row>
    <row r="5" spans="1:17" ht="77.25" customHeight="1" x14ac:dyDescent="0.2">
      <c r="A5" s="505"/>
      <c r="B5" s="507"/>
      <c r="C5" s="505"/>
      <c r="D5" s="505"/>
      <c r="E5" s="509"/>
      <c r="F5" s="160" t="s">
        <v>43</v>
      </c>
      <c r="G5" s="161" t="s">
        <v>185</v>
      </c>
      <c r="H5" s="161" t="s">
        <v>186</v>
      </c>
      <c r="I5" s="161" t="s">
        <v>194</v>
      </c>
      <c r="J5" s="190" t="s">
        <v>187</v>
      </c>
      <c r="K5" s="190" t="s">
        <v>188</v>
      </c>
      <c r="L5" s="190" t="s">
        <v>190</v>
      </c>
      <c r="M5" s="190" t="s">
        <v>196</v>
      </c>
      <c r="N5" s="190" t="s">
        <v>189</v>
      </c>
      <c r="O5" s="509"/>
      <c r="P5" s="513"/>
      <c r="Q5" s="514"/>
    </row>
    <row r="6" spans="1:17" x14ac:dyDescent="0.2">
      <c r="A6" s="484" t="s">
        <v>38</v>
      </c>
      <c r="B6" s="380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103">
        <v>43624</v>
      </c>
      <c r="Q6" s="4">
        <f>O6-P6</f>
        <v>0</v>
      </c>
    </row>
    <row r="7" spans="1:17" x14ac:dyDescent="0.2">
      <c r="A7" s="484"/>
      <c r="B7" s="38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103">
        <v>10800</v>
      </c>
      <c r="Q7" s="4">
        <f t="shared" ref="Q7:Q31" si="1">O7-P7</f>
        <v>0</v>
      </c>
    </row>
    <row r="8" spans="1:17" x14ac:dyDescent="0.2">
      <c r="A8" s="484"/>
      <c r="B8" s="380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103">
        <v>1651</v>
      </c>
      <c r="Q8" s="4">
        <f t="shared" si="1"/>
        <v>0</v>
      </c>
    </row>
    <row r="9" spans="1:17" x14ac:dyDescent="0.2">
      <c r="A9" s="484"/>
      <c r="B9" s="381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32">
        <v>4812747</v>
      </c>
      <c r="Q9" s="120">
        <f t="shared" si="1"/>
        <v>0</v>
      </c>
    </row>
    <row r="10" spans="1:17" x14ac:dyDescent="0.2">
      <c r="A10" s="484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103">
        <v>10810958</v>
      </c>
      <c r="Q10" s="4">
        <f t="shared" si="1"/>
        <v>0</v>
      </c>
    </row>
    <row r="11" spans="1:17" x14ac:dyDescent="0.2">
      <c r="A11" s="485" t="s">
        <v>50</v>
      </c>
      <c r="B11" s="3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103">
        <v>6863919</v>
      </c>
      <c r="Q11" s="4">
        <f t="shared" si="1"/>
        <v>0</v>
      </c>
    </row>
    <row r="12" spans="1:17" x14ac:dyDescent="0.2">
      <c r="A12" s="486"/>
      <c r="B12" s="3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103">
        <v>4500000</v>
      </c>
      <c r="Q12" s="4">
        <f t="shared" si="1"/>
        <v>0</v>
      </c>
    </row>
    <row r="13" spans="1:17" x14ac:dyDescent="0.2">
      <c r="A13" s="188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103">
        <v>19452625</v>
      </c>
      <c r="Q13" s="4">
        <f t="shared" si="1"/>
        <v>0</v>
      </c>
    </row>
    <row r="14" spans="1:17" x14ac:dyDescent="0.2">
      <c r="A14" s="189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103">
        <v>15994463</v>
      </c>
      <c r="Q14" s="4">
        <f>O14-P14</f>
        <v>0</v>
      </c>
    </row>
    <row r="15" spans="1:17" x14ac:dyDescent="0.2">
      <c r="A15" s="485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103"/>
      <c r="Q15" s="4">
        <f t="shared" si="1"/>
        <v>0</v>
      </c>
    </row>
    <row r="16" spans="1:17" x14ac:dyDescent="0.2">
      <c r="A16" s="487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103"/>
      <c r="Q16" s="4">
        <f t="shared" si="1"/>
        <v>0</v>
      </c>
    </row>
    <row r="17" spans="1:18" x14ac:dyDescent="0.2">
      <c r="A17" s="487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103">
        <v>199713</v>
      </c>
      <c r="Q17" s="4">
        <f t="shared" si="1"/>
        <v>0</v>
      </c>
    </row>
    <row r="18" spans="1:18" x14ac:dyDescent="0.2">
      <c r="A18" s="487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103"/>
      <c r="Q18" s="4">
        <f t="shared" si="1"/>
        <v>0</v>
      </c>
    </row>
    <row r="19" spans="1:18" x14ac:dyDescent="0.2">
      <c r="A19" s="487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103"/>
      <c r="Q19" s="4">
        <f t="shared" si="1"/>
        <v>0</v>
      </c>
    </row>
    <row r="20" spans="1:18" x14ac:dyDescent="0.2">
      <c r="A20" s="488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103">
        <v>25189858</v>
      </c>
      <c r="Q20" s="4">
        <f t="shared" si="1"/>
        <v>0</v>
      </c>
    </row>
    <row r="21" spans="1:18" x14ac:dyDescent="0.2">
      <c r="A21" s="489"/>
      <c r="B21" s="3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103">
        <v>654581</v>
      </c>
      <c r="Q21" s="4">
        <f t="shared" si="1"/>
        <v>0</v>
      </c>
    </row>
    <row r="22" spans="1:18" x14ac:dyDescent="0.2">
      <c r="A22" s="489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103">
        <v>17033910</v>
      </c>
      <c r="Q22" s="4">
        <f t="shared" si="1"/>
        <v>0</v>
      </c>
    </row>
    <row r="23" spans="1:18" x14ac:dyDescent="0.2">
      <c r="A23" s="489"/>
      <c r="B23" s="472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103">
        <v>8</v>
      </c>
      <c r="Q23" s="4">
        <f t="shared" si="1"/>
        <v>0</v>
      </c>
    </row>
    <row r="24" spans="1:18" x14ac:dyDescent="0.2">
      <c r="A24" s="489"/>
      <c r="B24" s="477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103">
        <v>0</v>
      </c>
      <c r="Q24" s="120">
        <f t="shared" si="1"/>
        <v>0</v>
      </c>
    </row>
    <row r="25" spans="1:18" x14ac:dyDescent="0.2">
      <c r="A25" s="490"/>
      <c r="B25" s="473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103">
        <v>0</v>
      </c>
      <c r="Q25" s="4">
        <f t="shared" si="1"/>
        <v>0</v>
      </c>
    </row>
    <row r="26" spans="1:18" ht="21" customHeight="1" x14ac:dyDescent="0.2">
      <c r="A26" s="395" t="s">
        <v>132</v>
      </c>
      <c r="B26" s="472" t="s">
        <v>4</v>
      </c>
      <c r="C26" s="126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103">
        <v>20415059</v>
      </c>
      <c r="Q26" s="4">
        <f t="shared" si="1"/>
        <v>0</v>
      </c>
    </row>
    <row r="27" spans="1:18" ht="21" customHeight="1" x14ac:dyDescent="0.2">
      <c r="A27" s="396"/>
      <c r="B27" s="473"/>
      <c r="C27" s="126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103">
        <v>58232268</v>
      </c>
      <c r="Q27" s="4">
        <f t="shared" si="1"/>
        <v>0</v>
      </c>
    </row>
    <row r="28" spans="1:18" ht="21" customHeight="1" x14ac:dyDescent="0.2">
      <c r="A28" s="397"/>
      <c r="B28" s="187" t="s">
        <v>128</v>
      </c>
      <c r="C28" s="126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103">
        <v>0</v>
      </c>
      <c r="Q28" s="120">
        <f t="shared" si="1"/>
        <v>0</v>
      </c>
      <c r="R28" s="166"/>
    </row>
    <row r="29" spans="1:18" x14ac:dyDescent="0.2">
      <c r="A29" s="142" t="s">
        <v>29</v>
      </c>
      <c r="B29" s="97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103">
        <v>288604677</v>
      </c>
      <c r="Q29" s="4">
        <f t="shared" si="1"/>
        <v>0</v>
      </c>
    </row>
    <row r="30" spans="1:18" x14ac:dyDescent="0.2">
      <c r="A30" s="142" t="s">
        <v>87</v>
      </c>
      <c r="B30" s="97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103">
        <v>2279883</v>
      </c>
      <c r="Q30" s="4">
        <f t="shared" si="1"/>
        <v>0</v>
      </c>
    </row>
    <row r="31" spans="1:18" x14ac:dyDescent="0.2">
      <c r="A31" s="143" t="s">
        <v>42</v>
      </c>
      <c r="B31" s="97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103">
        <v>44708894</v>
      </c>
      <c r="Q31" s="4">
        <f t="shared" si="1"/>
        <v>0</v>
      </c>
    </row>
    <row r="32" spans="1:18" ht="34.5" customHeight="1" x14ac:dyDescent="0.2">
      <c r="A32" s="481" t="s">
        <v>85</v>
      </c>
      <c r="B32" s="482"/>
      <c r="C32" s="483"/>
      <c r="D32" s="138">
        <f t="shared" ref="D32:Q32" si="2">SUM(D6:D31)</f>
        <v>426209554</v>
      </c>
      <c r="E32" s="138">
        <f t="shared" si="2"/>
        <v>516784976</v>
      </c>
      <c r="F32" s="138">
        <f t="shared" si="2"/>
        <v>0</v>
      </c>
      <c r="G32" s="138">
        <f t="shared" si="2"/>
        <v>-12025746</v>
      </c>
      <c r="H32" s="138">
        <f t="shared" si="2"/>
        <v>-1253</v>
      </c>
      <c r="I32" s="138">
        <f t="shared" si="2"/>
        <v>-225</v>
      </c>
      <c r="J32" s="138">
        <f t="shared" si="2"/>
        <v>15431586</v>
      </c>
      <c r="K32" s="138">
        <f t="shared" si="2"/>
        <v>0</v>
      </c>
      <c r="L32" s="138">
        <f t="shared" si="2"/>
        <v>-699706</v>
      </c>
      <c r="M32" s="138">
        <f t="shared" si="2"/>
        <v>16016</v>
      </c>
      <c r="N32" s="138">
        <f t="shared" si="2"/>
        <v>303990</v>
      </c>
      <c r="O32" s="138">
        <f t="shared" si="2"/>
        <v>519809638</v>
      </c>
      <c r="P32" s="139">
        <f t="shared" si="2"/>
        <v>519809638</v>
      </c>
      <c r="Q32" s="138">
        <f t="shared" si="2"/>
        <v>0</v>
      </c>
    </row>
    <row r="33" spans="1:17" ht="12.75" customHeight="1" x14ac:dyDescent="0.2">
      <c r="A33" s="395" t="s">
        <v>18</v>
      </c>
      <c r="B33" s="386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105">
        <v>0</v>
      </c>
      <c r="Q33" s="4">
        <f t="shared" ref="Q33:Q98" si="3">O33-P33</f>
        <v>24000</v>
      </c>
    </row>
    <row r="34" spans="1:17" ht="12.75" customHeight="1" x14ac:dyDescent="0.2">
      <c r="A34" s="396"/>
      <c r="B34" s="387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105">
        <v>1870</v>
      </c>
      <c r="Q34" s="4">
        <f t="shared" si="3"/>
        <v>0</v>
      </c>
    </row>
    <row r="35" spans="1:17" x14ac:dyDescent="0.2">
      <c r="A35" s="396"/>
      <c r="B35" s="387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105">
        <v>0</v>
      </c>
      <c r="Q35" s="4">
        <f t="shared" si="3"/>
        <v>1870</v>
      </c>
    </row>
    <row r="36" spans="1:17" x14ac:dyDescent="0.2">
      <c r="A36" s="396"/>
      <c r="B36" s="387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105">
        <v>67100</v>
      </c>
      <c r="Q36" s="4">
        <f t="shared" si="3"/>
        <v>0</v>
      </c>
    </row>
    <row r="37" spans="1:17" x14ac:dyDescent="0.2">
      <c r="A37" s="396"/>
      <c r="B37" s="387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105">
        <v>8202558</v>
      </c>
      <c r="Q37" s="4">
        <f t="shared" si="3"/>
        <v>10400458</v>
      </c>
    </row>
    <row r="38" spans="1:17" x14ac:dyDescent="0.2">
      <c r="A38" s="396"/>
      <c r="B38" s="387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105">
        <v>73260</v>
      </c>
      <c r="Q38" s="4">
        <f t="shared" si="3"/>
        <v>0</v>
      </c>
    </row>
    <row r="39" spans="1:17" x14ac:dyDescent="0.2">
      <c r="A39" s="396"/>
      <c r="B39" s="387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105">
        <v>86043</v>
      </c>
      <c r="Q39" s="4">
        <f t="shared" si="3"/>
        <v>507363</v>
      </c>
    </row>
    <row r="40" spans="1:17" x14ac:dyDescent="0.2">
      <c r="A40" s="396"/>
      <c r="B40" s="387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105">
        <v>83000</v>
      </c>
      <c r="Q40" s="4">
        <f t="shared" si="3"/>
        <v>0</v>
      </c>
    </row>
    <row r="41" spans="1:17" x14ac:dyDescent="0.2">
      <c r="A41" s="396"/>
      <c r="B41" s="388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105">
        <v>83538</v>
      </c>
      <c r="Q41" s="120">
        <f t="shared" si="3"/>
        <v>0</v>
      </c>
    </row>
    <row r="42" spans="1:17" x14ac:dyDescent="0.2">
      <c r="A42" s="396"/>
      <c r="B42" s="343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33">
        <v>2267</v>
      </c>
      <c r="Q42" s="120">
        <f t="shared" si="3"/>
        <v>0</v>
      </c>
    </row>
    <row r="43" spans="1:17" x14ac:dyDescent="0.2">
      <c r="A43" s="396"/>
      <c r="B43" s="385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105">
        <v>0</v>
      </c>
      <c r="Q43" s="4">
        <f t="shared" si="3"/>
        <v>0</v>
      </c>
    </row>
    <row r="44" spans="1:17" x14ac:dyDescent="0.2">
      <c r="A44" s="396"/>
      <c r="B44" s="385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105">
        <v>338060201</v>
      </c>
      <c r="Q44" s="4">
        <f t="shared" si="3"/>
        <v>0</v>
      </c>
    </row>
    <row r="45" spans="1:17" x14ac:dyDescent="0.2">
      <c r="A45" s="397"/>
      <c r="B45" s="186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105">
        <v>0</v>
      </c>
      <c r="Q45" s="4">
        <f t="shared" si="3"/>
        <v>0</v>
      </c>
    </row>
    <row r="46" spans="1:17" x14ac:dyDescent="0.2">
      <c r="A46" s="341" t="s">
        <v>24</v>
      </c>
      <c r="B46" s="343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105">
        <v>7005263</v>
      </c>
      <c r="Q46" s="4">
        <f t="shared" si="3"/>
        <v>0</v>
      </c>
    </row>
    <row r="47" spans="1:17" x14ac:dyDescent="0.2">
      <c r="A47" s="342"/>
      <c r="B47" s="344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105">
        <v>4500000</v>
      </c>
      <c r="Q47" s="4">
        <f t="shared" si="3"/>
        <v>0</v>
      </c>
    </row>
    <row r="48" spans="1:17" x14ac:dyDescent="0.2">
      <c r="A48" s="341" t="s">
        <v>30</v>
      </c>
      <c r="B48" s="343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105">
        <v>12676500</v>
      </c>
      <c r="Q48" s="4">
        <f t="shared" si="3"/>
        <v>0</v>
      </c>
    </row>
    <row r="49" spans="1:17" x14ac:dyDescent="0.2">
      <c r="A49" s="342"/>
      <c r="B49" s="344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105">
        <v>50000</v>
      </c>
      <c r="Q49" s="4">
        <f t="shared" si="3"/>
        <v>0</v>
      </c>
    </row>
    <row r="50" spans="1:17" x14ac:dyDescent="0.2">
      <c r="A50" s="341" t="s">
        <v>138</v>
      </c>
      <c r="B50" s="370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105"/>
      <c r="Q50" s="4">
        <f>O50-P50</f>
        <v>0</v>
      </c>
    </row>
    <row r="51" spans="1:17" x14ac:dyDescent="0.2">
      <c r="A51" s="360"/>
      <c r="B51" s="371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105">
        <v>16258950</v>
      </c>
      <c r="Q51" s="4">
        <f>O51-P51</f>
        <v>0</v>
      </c>
    </row>
    <row r="52" spans="1:17" x14ac:dyDescent="0.2">
      <c r="A52" s="341" t="s">
        <v>48</v>
      </c>
      <c r="B52" s="370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105">
        <v>0</v>
      </c>
      <c r="Q52" s="4">
        <f t="shared" si="3"/>
        <v>0</v>
      </c>
    </row>
    <row r="53" spans="1:17" x14ac:dyDescent="0.2">
      <c r="A53" s="369"/>
      <c r="B53" s="371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105">
        <v>0</v>
      </c>
      <c r="Q53" s="4">
        <f t="shared" si="3"/>
        <v>0</v>
      </c>
    </row>
    <row r="54" spans="1:17" x14ac:dyDescent="0.2">
      <c r="A54" s="369"/>
      <c r="B54" s="371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105">
        <v>0</v>
      </c>
      <c r="Q54" s="4">
        <f t="shared" si="3"/>
        <v>0</v>
      </c>
    </row>
    <row r="55" spans="1:17" x14ac:dyDescent="0.2">
      <c r="A55" s="369"/>
      <c r="B55" s="371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105">
        <v>500</v>
      </c>
      <c r="Q55" s="4">
        <f t="shared" si="3"/>
        <v>99213</v>
      </c>
    </row>
    <row r="56" spans="1:17" x14ac:dyDescent="0.2">
      <c r="A56" s="369"/>
      <c r="B56" s="371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105">
        <v>0</v>
      </c>
      <c r="Q56" s="4">
        <f t="shared" si="3"/>
        <v>0</v>
      </c>
    </row>
    <row r="57" spans="1:17" x14ac:dyDescent="0.2">
      <c r="A57" s="369"/>
      <c r="B57" s="371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105">
        <v>100000</v>
      </c>
      <c r="Q57" s="4">
        <f t="shared" si="3"/>
        <v>0</v>
      </c>
    </row>
    <row r="58" spans="1:17" x14ac:dyDescent="0.2">
      <c r="A58" s="369"/>
      <c r="B58" s="371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105">
        <v>0</v>
      </c>
      <c r="Q58" s="4">
        <f t="shared" si="3"/>
        <v>0</v>
      </c>
    </row>
    <row r="59" spans="1:17" x14ac:dyDescent="0.2">
      <c r="A59" s="369"/>
      <c r="B59" s="371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105">
        <v>0</v>
      </c>
      <c r="Q59" s="4">
        <f t="shared" si="3"/>
        <v>0</v>
      </c>
    </row>
    <row r="60" spans="1:17" x14ac:dyDescent="0.2">
      <c r="A60" s="369"/>
      <c r="B60" s="371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105">
        <v>0</v>
      </c>
      <c r="Q60" s="4">
        <f t="shared" si="3"/>
        <v>0</v>
      </c>
    </row>
    <row r="61" spans="1:17" x14ac:dyDescent="0.2">
      <c r="A61" s="369"/>
      <c r="B61" s="371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105">
        <v>0</v>
      </c>
      <c r="Q61" s="4">
        <f t="shared" si="3"/>
        <v>0</v>
      </c>
    </row>
    <row r="62" spans="1:17" x14ac:dyDescent="0.2">
      <c r="A62" s="369"/>
      <c r="B62" s="371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105">
        <v>0</v>
      </c>
      <c r="Q62" s="4">
        <f t="shared" si="3"/>
        <v>0</v>
      </c>
    </row>
    <row r="63" spans="1:17" x14ac:dyDescent="0.2">
      <c r="A63" s="369"/>
      <c r="B63" s="371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105">
        <v>0</v>
      </c>
      <c r="Q63" s="4">
        <f t="shared" si="3"/>
        <v>0</v>
      </c>
    </row>
    <row r="64" spans="1:17" x14ac:dyDescent="0.2">
      <c r="A64" s="341" t="s">
        <v>49</v>
      </c>
      <c r="B64" s="186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105">
        <v>0</v>
      </c>
      <c r="Q64" s="4">
        <f t="shared" si="3"/>
        <v>0</v>
      </c>
    </row>
    <row r="65" spans="1:17" ht="12.75" customHeight="1" x14ac:dyDescent="0.2">
      <c r="A65" s="369"/>
      <c r="B65" s="394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105">
        <v>840000</v>
      </c>
      <c r="Q65" s="4">
        <f t="shared" si="3"/>
        <v>0</v>
      </c>
    </row>
    <row r="66" spans="1:17" x14ac:dyDescent="0.2">
      <c r="A66" s="369"/>
      <c r="B66" s="394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105">
        <v>1057000</v>
      </c>
      <c r="Q66" s="4">
        <f t="shared" si="3"/>
        <v>3838000</v>
      </c>
    </row>
    <row r="67" spans="1:17" x14ac:dyDescent="0.2">
      <c r="A67" s="369"/>
      <c r="B67" s="394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105">
        <v>156800</v>
      </c>
      <c r="Q67" s="4">
        <f t="shared" si="3"/>
        <v>2912082</v>
      </c>
    </row>
    <row r="68" spans="1:17" x14ac:dyDescent="0.2">
      <c r="A68" s="369"/>
      <c r="B68" s="394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105">
        <v>0</v>
      </c>
      <c r="Q68" s="4">
        <f t="shared" si="3"/>
        <v>0</v>
      </c>
    </row>
    <row r="69" spans="1:17" x14ac:dyDescent="0.2">
      <c r="A69" s="369"/>
      <c r="B69" s="394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105">
        <v>0</v>
      </c>
      <c r="Q69" s="4">
        <f t="shared" si="3"/>
        <v>0</v>
      </c>
    </row>
    <row r="70" spans="1:17" x14ac:dyDescent="0.2">
      <c r="A70" s="369"/>
      <c r="B70" s="394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105">
        <v>0</v>
      </c>
      <c r="Q70" s="4">
        <f t="shared" si="3"/>
        <v>230000</v>
      </c>
    </row>
    <row r="71" spans="1:17" x14ac:dyDescent="0.2">
      <c r="A71" s="369"/>
      <c r="B71" s="394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105">
        <v>750000</v>
      </c>
      <c r="Q71" s="4">
        <f t="shared" si="3"/>
        <v>4180000</v>
      </c>
    </row>
    <row r="72" spans="1:17" x14ac:dyDescent="0.2">
      <c r="A72" s="369"/>
      <c r="B72" s="394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105">
        <v>7173608</v>
      </c>
      <c r="Q72" s="4">
        <f t="shared" si="3"/>
        <v>4517100</v>
      </c>
    </row>
    <row r="73" spans="1:17" x14ac:dyDescent="0.2">
      <c r="A73" s="369"/>
      <c r="B73" s="394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105">
        <v>0</v>
      </c>
      <c r="Q73" s="4">
        <f t="shared" si="3"/>
        <v>26146</v>
      </c>
    </row>
    <row r="74" spans="1:17" x14ac:dyDescent="0.2">
      <c r="A74" s="369"/>
      <c r="B74" s="394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105">
        <v>1936872</v>
      </c>
      <c r="Q74" s="4">
        <f t="shared" si="3"/>
        <v>3191049</v>
      </c>
    </row>
    <row r="75" spans="1:17" x14ac:dyDescent="0.2">
      <c r="A75" s="369"/>
      <c r="B75" s="394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105">
        <v>0</v>
      </c>
      <c r="Q75" s="4">
        <f t="shared" si="3"/>
        <v>229492</v>
      </c>
    </row>
    <row r="76" spans="1:17" x14ac:dyDescent="0.2">
      <c r="A76" s="369"/>
      <c r="B76" s="394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105">
        <v>0</v>
      </c>
      <c r="Q76" s="4">
        <f t="shared" si="3"/>
        <v>0</v>
      </c>
    </row>
    <row r="77" spans="1:17" x14ac:dyDescent="0.2">
      <c r="A77" s="369"/>
      <c r="B77" s="394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105">
        <v>704400</v>
      </c>
      <c r="Q77" s="4">
        <f t="shared" si="3"/>
        <v>0</v>
      </c>
    </row>
    <row r="78" spans="1:17" x14ac:dyDescent="0.2">
      <c r="A78" s="369"/>
      <c r="B78" s="394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105">
        <v>1818096</v>
      </c>
      <c r="Q78" s="4">
        <f t="shared" si="3"/>
        <v>0</v>
      </c>
    </row>
    <row r="79" spans="1:17" x14ac:dyDescent="0.2">
      <c r="A79" s="369"/>
      <c r="B79" s="394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105">
        <v>2568661</v>
      </c>
      <c r="Q79" s="4">
        <f t="shared" si="3"/>
        <v>109899</v>
      </c>
    </row>
    <row r="80" spans="1:17" x14ac:dyDescent="0.2">
      <c r="A80" s="369"/>
      <c r="B80" s="394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105">
        <v>1374613</v>
      </c>
      <c r="Q80" s="4">
        <f t="shared" si="3"/>
        <v>29672</v>
      </c>
    </row>
    <row r="81" spans="1:18" x14ac:dyDescent="0.2">
      <c r="A81" s="369"/>
      <c r="B81" s="394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105">
        <v>2828729</v>
      </c>
      <c r="Q81" s="4">
        <f t="shared" si="3"/>
        <v>1293214</v>
      </c>
    </row>
    <row r="82" spans="1:18" x14ac:dyDescent="0.2">
      <c r="A82" s="342"/>
      <c r="B82" s="394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105">
        <v>493942</v>
      </c>
      <c r="Q82" s="4">
        <f t="shared" si="3"/>
        <v>618982</v>
      </c>
    </row>
    <row r="83" spans="1:18" ht="16.5" customHeight="1" x14ac:dyDescent="0.2">
      <c r="A83" s="478" t="s">
        <v>127</v>
      </c>
      <c r="B83" s="472" t="s">
        <v>128</v>
      </c>
      <c r="C83" s="131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105">
        <v>3164484</v>
      </c>
      <c r="Q83" s="4">
        <f t="shared" si="3"/>
        <v>2068329</v>
      </c>
    </row>
    <row r="84" spans="1:18" x14ac:dyDescent="0.2">
      <c r="A84" s="479"/>
      <c r="B84" s="477"/>
      <c r="C84" s="131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105">
        <v>553782</v>
      </c>
      <c r="Q84" s="4">
        <f t="shared" si="3"/>
        <v>361956</v>
      </c>
    </row>
    <row r="85" spans="1:18" x14ac:dyDescent="0.2">
      <c r="A85" s="479"/>
      <c r="B85" s="477"/>
      <c r="C85" s="131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105">
        <v>2406466</v>
      </c>
      <c r="Q85" s="4">
        <f t="shared" si="3"/>
        <v>0</v>
      </c>
      <c r="R85" s="166"/>
    </row>
    <row r="86" spans="1:18" x14ac:dyDescent="0.2">
      <c r="A86" s="479"/>
      <c r="B86" s="477"/>
      <c r="C86" s="131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105">
        <v>27244</v>
      </c>
      <c r="Q86" s="4">
        <f t="shared" si="3"/>
        <v>0</v>
      </c>
      <c r="R86" s="166"/>
    </row>
    <row r="87" spans="1:18" x14ac:dyDescent="0.2">
      <c r="A87" s="479"/>
      <c r="B87" s="477"/>
      <c r="C87" s="131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105">
        <v>0</v>
      </c>
      <c r="Q87" s="4">
        <f t="shared" si="3"/>
        <v>2160630</v>
      </c>
      <c r="R87" s="166"/>
    </row>
    <row r="88" spans="1:18" x14ac:dyDescent="0.2">
      <c r="A88" s="479"/>
      <c r="B88" s="477"/>
      <c r="C88" s="131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105">
        <v>275590</v>
      </c>
      <c r="Q88" s="4">
        <f t="shared" si="3"/>
        <v>570591</v>
      </c>
      <c r="R88" s="166"/>
    </row>
    <row r="89" spans="1:18" x14ac:dyDescent="0.2">
      <c r="A89" s="479"/>
      <c r="B89" s="477"/>
      <c r="C89" s="131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105">
        <v>3287559</v>
      </c>
      <c r="Q89" s="4">
        <f t="shared" si="3"/>
        <v>2340076</v>
      </c>
      <c r="R89" s="166"/>
    </row>
    <row r="90" spans="1:18" x14ac:dyDescent="0.2">
      <c r="A90" s="479"/>
      <c r="B90" s="477"/>
      <c r="C90" s="131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105">
        <v>0</v>
      </c>
      <c r="Q90" s="4">
        <f t="shared" si="3"/>
        <v>354000</v>
      </c>
      <c r="R90" s="166"/>
    </row>
    <row r="91" spans="1:18" x14ac:dyDescent="0.2">
      <c r="A91" s="479"/>
      <c r="B91" s="477"/>
      <c r="C91" s="131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105">
        <v>742766</v>
      </c>
      <c r="Q91" s="120">
        <f t="shared" si="3"/>
        <v>1197460</v>
      </c>
      <c r="R91" s="166"/>
    </row>
    <row r="92" spans="1:18" x14ac:dyDescent="0.2">
      <c r="A92" s="479"/>
      <c r="B92" s="477"/>
      <c r="C92" s="131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105">
        <v>904126</v>
      </c>
      <c r="Q92" s="4">
        <f t="shared" si="3"/>
        <v>0</v>
      </c>
      <c r="R92" s="166"/>
    </row>
    <row r="93" spans="1:18" x14ac:dyDescent="0.2">
      <c r="A93" s="479"/>
      <c r="B93" s="477"/>
      <c r="C93" s="131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105">
        <v>262453</v>
      </c>
      <c r="Q93" s="4">
        <f t="shared" si="3"/>
        <v>0</v>
      </c>
      <c r="R93" s="166"/>
    </row>
    <row r="94" spans="1:18" x14ac:dyDescent="0.2">
      <c r="A94" s="479"/>
      <c r="B94" s="477"/>
      <c r="C94" s="131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105">
        <v>817800</v>
      </c>
      <c r="Q94" s="4">
        <f t="shared" si="3"/>
        <v>0</v>
      </c>
      <c r="R94" s="166"/>
    </row>
    <row r="95" spans="1:18" ht="13.5" customHeight="1" x14ac:dyDescent="0.2">
      <c r="A95" s="479"/>
      <c r="B95" s="477"/>
      <c r="C95" s="131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105">
        <v>7259200</v>
      </c>
      <c r="Q95" s="4">
        <f t="shared" si="3"/>
        <v>0</v>
      </c>
    </row>
    <row r="96" spans="1:18" ht="13.5" customHeight="1" x14ac:dyDescent="0.2">
      <c r="A96" s="479"/>
      <c r="B96" s="477"/>
      <c r="C96" s="131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105">
        <v>2251652</v>
      </c>
      <c r="Q96" s="4">
        <f t="shared" si="3"/>
        <v>0</v>
      </c>
    </row>
    <row r="97" spans="1:17" x14ac:dyDescent="0.2">
      <c r="A97" s="479"/>
      <c r="B97" s="477"/>
      <c r="C97" s="131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105">
        <v>0</v>
      </c>
      <c r="Q97" s="4">
        <f t="shared" si="3"/>
        <v>37512727</v>
      </c>
    </row>
    <row r="98" spans="1:17" x14ac:dyDescent="0.2">
      <c r="A98" s="480"/>
      <c r="B98" s="473"/>
      <c r="C98" s="131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105">
        <v>0</v>
      </c>
      <c r="Q98" s="4">
        <f t="shared" si="3"/>
        <v>10128436</v>
      </c>
    </row>
    <row r="99" spans="1:17" ht="23.25" customHeight="1" x14ac:dyDescent="0.2">
      <c r="A99" s="481" t="s">
        <v>86</v>
      </c>
      <c r="B99" s="482"/>
      <c r="C99" s="483"/>
      <c r="D99" s="138">
        <f t="shared" ref="D99:Q99" si="6">SUM(D33:D98)</f>
        <v>426209554</v>
      </c>
      <c r="E99" s="138">
        <f t="shared" si="6"/>
        <v>516784976</v>
      </c>
      <c r="F99" s="138">
        <f t="shared" si="6"/>
        <v>0</v>
      </c>
      <c r="G99" s="138">
        <f t="shared" si="6"/>
        <v>-12025746</v>
      </c>
      <c r="H99" s="138">
        <f t="shared" si="6"/>
        <v>-1253</v>
      </c>
      <c r="I99" s="138">
        <f t="shared" si="6"/>
        <v>-225</v>
      </c>
      <c r="J99" s="138">
        <f t="shared" si="6"/>
        <v>15431586</v>
      </c>
      <c r="K99" s="138">
        <f t="shared" si="6"/>
        <v>0</v>
      </c>
      <c r="L99" s="138">
        <f t="shared" si="6"/>
        <v>-699706</v>
      </c>
      <c r="M99" s="138">
        <f t="shared" si="6"/>
        <v>16016</v>
      </c>
      <c r="N99" s="138">
        <f t="shared" si="6"/>
        <v>303990</v>
      </c>
      <c r="O99" s="138">
        <f t="shared" si="6"/>
        <v>519809638</v>
      </c>
      <c r="P99" s="138">
        <f t="shared" si="6"/>
        <v>430906893</v>
      </c>
      <c r="Q99" s="138">
        <f t="shared" si="6"/>
        <v>88902745</v>
      </c>
    </row>
    <row r="100" spans="1:17" x14ac:dyDescent="0.2">
      <c r="F100" s="2"/>
    </row>
    <row r="101" spans="1:17" x14ac:dyDescent="0.2">
      <c r="F101" s="2"/>
    </row>
    <row r="102" spans="1:17" x14ac:dyDescent="0.2">
      <c r="F102" s="2"/>
    </row>
    <row r="103" spans="1:17" ht="15.75" x14ac:dyDescent="0.25">
      <c r="A103" s="64" t="s">
        <v>140</v>
      </c>
      <c r="F103" s="2"/>
    </row>
    <row r="104" spans="1:17" x14ac:dyDescent="0.2">
      <c r="G104" s="73">
        <v>43830</v>
      </c>
      <c r="Q104" s="55"/>
    </row>
    <row r="105" spans="1:17" s="85" customFormat="1" ht="71.25" customHeight="1" x14ac:dyDescent="0.2">
      <c r="A105" s="389" t="s">
        <v>101</v>
      </c>
      <c r="B105" s="390"/>
      <c r="C105" s="191" t="s">
        <v>44</v>
      </c>
      <c r="D105" s="192" t="s">
        <v>21</v>
      </c>
      <c r="E105" s="192" t="s">
        <v>172</v>
      </c>
      <c r="F105" s="193" t="s">
        <v>43</v>
      </c>
      <c r="G105" s="194" t="s">
        <v>185</v>
      </c>
      <c r="H105" s="194" t="s">
        <v>186</v>
      </c>
      <c r="I105" s="194" t="s">
        <v>194</v>
      </c>
      <c r="J105" s="195" t="s">
        <v>187</v>
      </c>
      <c r="K105" s="195" t="s">
        <v>188</v>
      </c>
      <c r="L105" s="195" t="s">
        <v>190</v>
      </c>
      <c r="M105" s="195" t="s">
        <v>195</v>
      </c>
      <c r="N105" s="195" t="s">
        <v>189</v>
      </c>
      <c r="O105" s="192" t="s">
        <v>181</v>
      </c>
      <c r="P105" s="106" t="s">
        <v>182</v>
      </c>
    </row>
    <row r="106" spans="1:17" x14ac:dyDescent="0.2">
      <c r="A106" s="391"/>
      <c r="B106" s="378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">
      <c r="A107" s="391"/>
      <c r="B107" s="378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">
      <c r="A108" s="391"/>
      <c r="B108" s="378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">
      <c r="A109" s="391"/>
      <c r="B109" s="378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">
      <c r="A110" s="391"/>
      <c r="B110" s="378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">
      <c r="A111" s="391"/>
      <c r="B111" s="378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">
      <c r="A112" s="391"/>
      <c r="B112" s="378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">
      <c r="A113" s="391"/>
      <c r="B113" s="378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7">
        <f t="shared" si="27"/>
        <v>28044581</v>
      </c>
    </row>
    <row r="114" spans="1:17" x14ac:dyDescent="0.2">
      <c r="A114" s="391"/>
      <c r="B114" s="378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9">
        <f t="shared" si="30"/>
        <v>28044581</v>
      </c>
      <c r="Q114" s="1"/>
    </row>
    <row r="115" spans="1:17" x14ac:dyDescent="0.2">
      <c r="A115" s="391"/>
      <c r="B115" s="378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">
      <c r="A116" s="391"/>
      <c r="B116" s="378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120">
        <f t="shared" si="36"/>
        <v>4004484</v>
      </c>
    </row>
    <row r="117" spans="1:17" x14ac:dyDescent="0.2">
      <c r="A117" s="391"/>
      <c r="B117" s="378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120">
        <f t="shared" si="39"/>
        <v>1057000</v>
      </c>
    </row>
    <row r="118" spans="1:17" x14ac:dyDescent="0.2">
      <c r="A118" s="391"/>
      <c r="B118" s="378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">
      <c r="A119" s="391"/>
      <c r="B119" s="378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">
      <c r="A120" s="391"/>
      <c r="B120" s="378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">
      <c r="A121" s="391"/>
      <c r="B121" s="378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">
      <c r="A122" s="391"/>
      <c r="B122" s="378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">
      <c r="A123" s="391"/>
      <c r="B123" s="378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7">
        <f t="shared" si="57"/>
        <v>0</v>
      </c>
    </row>
    <row r="124" spans="1:17" x14ac:dyDescent="0.2">
      <c r="A124" s="391"/>
      <c r="B124" s="378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">
      <c r="A125" s="391"/>
      <c r="B125" s="378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">
      <c r="A126" s="391"/>
      <c r="B126" s="378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">
      <c r="A127" s="391"/>
      <c r="B127" s="378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7">
        <f t="shared" si="69"/>
        <v>0</v>
      </c>
    </row>
    <row r="128" spans="1:17" x14ac:dyDescent="0.2">
      <c r="A128" s="391"/>
      <c r="B128" s="378"/>
      <c r="C128" s="63" t="s">
        <v>117</v>
      </c>
      <c r="D128" s="108">
        <f t="shared" ref="D128:O128" si="72">D38+D90</f>
        <v>0</v>
      </c>
      <c r="E128" s="108">
        <f t="shared" si="72"/>
        <v>427260</v>
      </c>
      <c r="F128" s="108">
        <f t="shared" si="72"/>
        <v>0</v>
      </c>
      <c r="G128" s="108">
        <f t="shared" si="72"/>
        <v>0</v>
      </c>
      <c r="H128" s="108">
        <f t="shared" si="72"/>
        <v>0</v>
      </c>
      <c r="I128" s="108">
        <f t="shared" si="72"/>
        <v>0</v>
      </c>
      <c r="J128" s="108">
        <f t="shared" ref="J128:N128" si="73">J38+J90</f>
        <v>0</v>
      </c>
      <c r="K128" s="108">
        <f t="shared" si="73"/>
        <v>0</v>
      </c>
      <c r="L128" s="108">
        <f t="shared" ref="L128:M128" si="74">L38+L90</f>
        <v>0</v>
      </c>
      <c r="M128" s="108">
        <f t="shared" si="74"/>
        <v>0</v>
      </c>
      <c r="N128" s="108">
        <f t="shared" si="73"/>
        <v>0</v>
      </c>
      <c r="O128" s="108">
        <f t="shared" si="72"/>
        <v>427260</v>
      </c>
      <c r="P128" s="108">
        <f>P38+P90</f>
        <v>73260</v>
      </c>
    </row>
    <row r="129" spans="1:17" x14ac:dyDescent="0.2">
      <c r="A129" s="391"/>
      <c r="B129" s="378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">
      <c r="A130" s="391"/>
      <c r="B130" s="378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7">
        <f t="shared" si="78"/>
        <v>83000</v>
      </c>
    </row>
    <row r="131" spans="1:17" x14ac:dyDescent="0.2">
      <c r="A131" s="391"/>
      <c r="B131" s="378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">
      <c r="A132" s="391"/>
      <c r="B132" s="378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">
      <c r="A133" s="391"/>
      <c r="B133" s="378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7">
        <f t="shared" si="87"/>
        <v>0</v>
      </c>
    </row>
    <row r="134" spans="1:17" x14ac:dyDescent="0.2">
      <c r="A134" s="391"/>
      <c r="B134" s="378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35">
        <f t="shared" si="90"/>
        <v>19684030</v>
      </c>
    </row>
    <row r="135" spans="1:17" x14ac:dyDescent="0.2">
      <c r="A135" s="391"/>
      <c r="B135" s="378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7">
        <f t="shared" si="93"/>
        <v>16308950</v>
      </c>
    </row>
    <row r="136" spans="1:17" x14ac:dyDescent="0.2">
      <c r="A136" s="391"/>
      <c r="B136" s="378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9">
        <f t="shared" si="96"/>
        <v>35992980</v>
      </c>
      <c r="Q136" s="1"/>
    </row>
    <row r="137" spans="1:17" x14ac:dyDescent="0.2">
      <c r="A137" s="391"/>
      <c r="B137" s="378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">
      <c r="A138" s="391"/>
      <c r="B138" s="378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">
      <c r="A139" s="391"/>
      <c r="B139" s="378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">
      <c r="A140" s="391"/>
      <c r="B140" s="378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">
      <c r="A141" s="391"/>
      <c r="B141" s="378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">
      <c r="A142" s="391"/>
      <c r="B142" s="378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">
      <c r="A143" s="391"/>
      <c r="B143" s="378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">
      <c r="A144" s="391"/>
      <c r="B144" s="378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">
      <c r="A145" s="391"/>
      <c r="B145" s="378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10">
        <f t="shared" si="121"/>
        <v>4500000</v>
      </c>
      <c r="Q145" s="1"/>
    </row>
    <row r="146" spans="1:17" x14ac:dyDescent="0.2">
      <c r="A146" s="391"/>
      <c r="B146" s="378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11">
        <f t="shared" si="124"/>
        <v>338060201</v>
      </c>
      <c r="Q146" s="1"/>
    </row>
    <row r="147" spans="1:17" x14ac:dyDescent="0.2">
      <c r="A147" s="392"/>
      <c r="B147" s="393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">
      <c r="A148" s="1"/>
      <c r="B148" s="98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12"/>
      <c r="Q148" s="1"/>
    </row>
    <row r="149" spans="1:17" x14ac:dyDescent="0.2">
      <c r="C149" s="5"/>
      <c r="D149" s="5"/>
      <c r="F149" s="2"/>
    </row>
    <row r="150" spans="1:17" x14ac:dyDescent="0.2">
      <c r="C150" s="5"/>
      <c r="D150" s="5"/>
      <c r="F150" s="2"/>
    </row>
    <row r="153" spans="1:17" x14ac:dyDescent="0.2">
      <c r="A153" s="16" t="s">
        <v>52</v>
      </c>
      <c r="B153" s="16"/>
      <c r="C153" s="16"/>
      <c r="D153" s="16"/>
      <c r="E153" s="16"/>
      <c r="F153" s="16"/>
    </row>
    <row r="154" spans="1:17" x14ac:dyDescent="0.2">
      <c r="A154" s="201"/>
      <c r="B154" s="201"/>
      <c r="C154" s="201"/>
      <c r="D154" s="14"/>
      <c r="E154" s="14"/>
      <c r="F154" s="15"/>
    </row>
    <row r="155" spans="1:17" x14ac:dyDescent="0.2">
      <c r="A155" s="16" t="s">
        <v>191</v>
      </c>
      <c r="B155" s="16"/>
      <c r="C155" s="16"/>
      <c r="D155" s="16"/>
      <c r="E155" s="199"/>
      <c r="F155" s="202">
        <f>SUM(N30,N31,M31)</f>
        <v>-77445</v>
      </c>
    </row>
    <row r="156" spans="1:17" x14ac:dyDescent="0.2">
      <c r="A156" s="16" t="s">
        <v>192</v>
      </c>
      <c r="B156" s="16"/>
      <c r="C156" s="16"/>
      <c r="D156" s="16"/>
      <c r="E156" s="199"/>
      <c r="F156" s="202">
        <f>SUM(N29)</f>
        <v>397451</v>
      </c>
    </row>
    <row r="157" spans="1:17" x14ac:dyDescent="0.2">
      <c r="A157" s="16" t="s">
        <v>147</v>
      </c>
      <c r="B157" s="16"/>
      <c r="C157" s="16"/>
      <c r="D157" s="16"/>
      <c r="E157" s="199"/>
      <c r="F157" s="202">
        <f>SUM(L11,L13,L14)</f>
        <v>-699706</v>
      </c>
    </row>
    <row r="158" spans="1:17" x14ac:dyDescent="0.2">
      <c r="A158" s="366" t="s">
        <v>159</v>
      </c>
      <c r="B158" s="366"/>
      <c r="C158" s="366"/>
      <c r="D158" s="366"/>
      <c r="E158" s="199"/>
      <c r="F158" s="202">
        <f>SUM(J26,G20)</f>
        <v>-5449639</v>
      </c>
    </row>
    <row r="159" spans="1:17" x14ac:dyDescent="0.2">
      <c r="A159" s="366" t="s">
        <v>193</v>
      </c>
      <c r="B159" s="366"/>
      <c r="C159" s="366"/>
      <c r="D159" s="366"/>
      <c r="E159" s="199"/>
      <c r="F159" s="202">
        <f>H9</f>
        <v>-1253</v>
      </c>
    </row>
    <row r="160" spans="1:17" x14ac:dyDescent="0.2">
      <c r="A160" s="16" t="s">
        <v>158</v>
      </c>
      <c r="B160" s="16"/>
      <c r="C160" s="16"/>
      <c r="D160" s="16"/>
      <c r="E160" s="199"/>
      <c r="F160" s="202">
        <f>J27</f>
        <v>8856279</v>
      </c>
    </row>
    <row r="161" spans="1:6" x14ac:dyDescent="0.2">
      <c r="A161" s="199" t="s">
        <v>61</v>
      </c>
      <c r="B161" s="199"/>
      <c r="C161" s="199"/>
      <c r="D161" s="199"/>
      <c r="E161" s="199"/>
      <c r="F161" s="202">
        <v>0</v>
      </c>
    </row>
    <row r="162" spans="1:6" x14ac:dyDescent="0.2">
      <c r="A162" s="366" t="s">
        <v>62</v>
      </c>
      <c r="B162" s="366"/>
      <c r="C162" s="366"/>
      <c r="D162" s="366"/>
      <c r="E162" s="199"/>
      <c r="F162" s="202">
        <f>G25+I6+K6+K8+I8</f>
        <v>-1025</v>
      </c>
    </row>
    <row r="163" spans="1:6" x14ac:dyDescent="0.2">
      <c r="A163" s="200" t="s">
        <v>149</v>
      </c>
      <c r="B163" s="200"/>
      <c r="C163" s="200"/>
      <c r="D163" s="200"/>
      <c r="E163" s="200"/>
      <c r="F163" s="203">
        <v>0</v>
      </c>
    </row>
    <row r="164" spans="1:6" x14ac:dyDescent="0.2">
      <c r="A164" s="366" t="s">
        <v>63</v>
      </c>
      <c r="B164" s="366"/>
      <c r="C164" s="366"/>
      <c r="D164" s="366"/>
      <c r="E164" s="199"/>
      <c r="F164" s="202">
        <f>SUM(F155:F163)</f>
        <v>3024662</v>
      </c>
    </row>
    <row r="165" spans="1:6" x14ac:dyDescent="0.2">
      <c r="A165" s="368"/>
      <c r="B165" s="368"/>
      <c r="C165" s="368"/>
      <c r="D165" s="368"/>
      <c r="E165" s="368"/>
      <c r="F165" s="368"/>
    </row>
    <row r="166" spans="1:6" x14ac:dyDescent="0.2">
      <c r="A166" s="368"/>
      <c r="B166" s="368"/>
      <c r="C166" s="368"/>
      <c r="D166" s="368"/>
      <c r="E166" s="368"/>
      <c r="F166" s="368"/>
    </row>
    <row r="167" spans="1:6" x14ac:dyDescent="0.2">
      <c r="A167" s="368"/>
      <c r="B167" s="368"/>
      <c r="C167" s="368"/>
      <c r="D167" s="368"/>
      <c r="E167" s="368"/>
      <c r="F167" s="368"/>
    </row>
    <row r="168" spans="1:6" x14ac:dyDescent="0.2">
      <c r="A168" s="366" t="s">
        <v>64</v>
      </c>
      <c r="B168" s="366"/>
      <c r="C168" s="366"/>
      <c r="D168" s="366"/>
      <c r="E168" s="366"/>
      <c r="F168" s="366"/>
    </row>
    <row r="169" spans="1:6" x14ac:dyDescent="0.2">
      <c r="A169" s="368"/>
      <c r="B169" s="368"/>
      <c r="C169" s="368"/>
      <c r="D169" s="368"/>
      <c r="E169" s="368"/>
      <c r="F169" s="368"/>
    </row>
    <row r="170" spans="1:6" x14ac:dyDescent="0.2">
      <c r="A170" s="366" t="s">
        <v>65</v>
      </c>
      <c r="B170" s="366"/>
      <c r="C170" s="366"/>
      <c r="D170" s="366"/>
      <c r="E170" s="199"/>
      <c r="F170" s="15">
        <f>H44+N44+M44</f>
        <v>318753</v>
      </c>
    </row>
    <row r="171" spans="1:6" x14ac:dyDescent="0.2">
      <c r="A171" s="199" t="s">
        <v>150</v>
      </c>
      <c r="B171" s="199"/>
      <c r="C171" s="199"/>
      <c r="D171" s="199"/>
      <c r="E171" s="199"/>
      <c r="F171" s="15">
        <f>H42</f>
        <v>0</v>
      </c>
    </row>
    <row r="172" spans="1:6" x14ac:dyDescent="0.2">
      <c r="A172" s="366" t="s">
        <v>66</v>
      </c>
      <c r="B172" s="366"/>
      <c r="C172" s="366"/>
      <c r="D172" s="366"/>
      <c r="E172" s="199"/>
      <c r="F172" s="15">
        <f>G65+G66+J83</f>
        <v>-3957671</v>
      </c>
    </row>
    <row r="173" spans="1:6" x14ac:dyDescent="0.2">
      <c r="A173" s="366" t="s">
        <v>67</v>
      </c>
      <c r="B173" s="366"/>
      <c r="C173" s="366"/>
      <c r="D173" s="366"/>
      <c r="E173" s="199"/>
      <c r="F173" s="15">
        <f>G67+J84</f>
        <v>318555</v>
      </c>
    </row>
    <row r="174" spans="1:6" x14ac:dyDescent="0.2">
      <c r="A174" s="366" t="s">
        <v>68</v>
      </c>
      <c r="B174" s="366"/>
      <c r="C174" s="366"/>
      <c r="D174" s="366"/>
      <c r="E174" s="199"/>
      <c r="F174" s="15">
        <f>J92+J91+J89+J87+G73+G72+G71+G69+G68+I41+H37+K36+L37+I36</f>
        <v>-2511254</v>
      </c>
    </row>
    <row r="175" spans="1:6" x14ac:dyDescent="0.2">
      <c r="A175" s="199" t="s">
        <v>151</v>
      </c>
      <c r="B175" s="199"/>
      <c r="C175" s="199"/>
      <c r="D175" s="199"/>
      <c r="E175" s="199"/>
      <c r="F175" s="15">
        <v>0</v>
      </c>
    </row>
    <row r="176" spans="1:6" x14ac:dyDescent="0.2">
      <c r="A176" s="199" t="s">
        <v>157</v>
      </c>
      <c r="B176" s="199"/>
      <c r="C176" s="199"/>
      <c r="D176" s="199"/>
      <c r="E176" s="199"/>
      <c r="F176" s="15">
        <f>J97+J98</f>
        <v>8856279</v>
      </c>
    </row>
    <row r="177" spans="1:6" x14ac:dyDescent="0.2">
      <c r="A177" s="199" t="s">
        <v>69</v>
      </c>
      <c r="B177" s="199"/>
      <c r="C177" s="199"/>
      <c r="D177" s="199"/>
      <c r="E177" s="199"/>
      <c r="F177" s="15">
        <v>0</v>
      </c>
    </row>
    <row r="178" spans="1:6" x14ac:dyDescent="0.2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">
      <c r="A179" s="364" t="s">
        <v>63</v>
      </c>
      <c r="B179" s="364"/>
      <c r="C179" s="364"/>
      <c r="D179" s="364"/>
      <c r="E179" s="199"/>
      <c r="F179" s="15">
        <f>SUM(F170:F178)</f>
        <v>3024662</v>
      </c>
    </row>
    <row r="180" spans="1:6" x14ac:dyDescent="0.2">
      <c r="A180" s="199"/>
      <c r="B180" s="16"/>
      <c r="C180" s="23"/>
      <c r="D180" s="14"/>
      <c r="E180" s="14"/>
      <c r="F180" s="15"/>
    </row>
    <row r="181" spans="1:6" x14ac:dyDescent="0.2">
      <c r="A181" s="366" t="s">
        <v>70</v>
      </c>
      <c r="B181" s="366"/>
      <c r="C181" s="366"/>
      <c r="D181" s="366"/>
      <c r="E181" s="366"/>
      <c r="F181" s="366"/>
    </row>
    <row r="182" spans="1:6" x14ac:dyDescent="0.2">
      <c r="A182" s="201"/>
      <c r="B182" s="201"/>
      <c r="C182" s="201"/>
      <c r="D182" s="14"/>
      <c r="E182" s="14"/>
      <c r="F182" s="15"/>
    </row>
    <row r="183" spans="1:6" x14ac:dyDescent="0.2">
      <c r="A183" s="16" t="s">
        <v>145</v>
      </c>
      <c r="B183" s="16"/>
      <c r="C183" s="16"/>
      <c r="D183" s="16"/>
      <c r="E183" s="199"/>
      <c r="F183" s="15">
        <f>F20+F23</f>
        <v>0</v>
      </c>
    </row>
    <row r="184" spans="1:6" x14ac:dyDescent="0.2">
      <c r="A184" s="366" t="s">
        <v>146</v>
      </c>
      <c r="B184" s="366"/>
      <c r="C184" s="366"/>
      <c r="D184" s="366"/>
      <c r="E184" s="199"/>
      <c r="F184" s="15">
        <v>0</v>
      </c>
    </row>
    <row r="185" spans="1:6" x14ac:dyDescent="0.2">
      <c r="A185" s="16" t="s">
        <v>147</v>
      </c>
      <c r="B185" s="199"/>
      <c r="C185" s="199"/>
      <c r="D185" s="199"/>
      <c r="E185" s="199"/>
      <c r="F185" s="15">
        <v>0</v>
      </c>
    </row>
    <row r="186" spans="1:6" x14ac:dyDescent="0.2">
      <c r="A186" s="366" t="s">
        <v>148</v>
      </c>
      <c r="B186" s="366"/>
      <c r="C186" s="366"/>
      <c r="D186" s="366"/>
      <c r="E186" s="199"/>
      <c r="F186" s="15">
        <v>0</v>
      </c>
    </row>
    <row r="187" spans="1:6" x14ac:dyDescent="0.2">
      <c r="A187" s="366" t="s">
        <v>153</v>
      </c>
      <c r="B187" s="366"/>
      <c r="C187" s="366"/>
      <c r="D187" s="366"/>
      <c r="E187" s="199"/>
      <c r="F187" s="15">
        <v>0</v>
      </c>
    </row>
    <row r="188" spans="1:6" x14ac:dyDescent="0.2">
      <c r="A188" s="16" t="s">
        <v>154</v>
      </c>
      <c r="B188" s="16"/>
      <c r="C188" s="16"/>
      <c r="D188" s="16"/>
      <c r="E188" s="199"/>
      <c r="F188" s="15">
        <v>0</v>
      </c>
    </row>
    <row r="189" spans="1:6" x14ac:dyDescent="0.2">
      <c r="A189" s="199" t="s">
        <v>61</v>
      </c>
      <c r="B189" s="199"/>
      <c r="C189" s="199"/>
      <c r="D189" s="199"/>
      <c r="E189" s="199"/>
      <c r="F189" s="15">
        <v>0</v>
      </c>
    </row>
    <row r="190" spans="1:6" x14ac:dyDescent="0.2">
      <c r="A190" s="367" t="s">
        <v>62</v>
      </c>
      <c r="B190" s="367"/>
      <c r="C190" s="367"/>
      <c r="D190" s="367"/>
      <c r="E190" s="200"/>
      <c r="F190" s="19">
        <v>0</v>
      </c>
    </row>
    <row r="191" spans="1:6" x14ac:dyDescent="0.2">
      <c r="A191" s="364" t="s">
        <v>63</v>
      </c>
      <c r="B191" s="364"/>
      <c r="C191" s="364"/>
      <c r="D191" s="364"/>
      <c r="E191" s="199"/>
      <c r="F191" s="15">
        <f>SUM(F183:F190)</f>
        <v>0</v>
      </c>
    </row>
    <row r="192" spans="1:6" x14ac:dyDescent="0.2">
      <c r="A192" s="368"/>
      <c r="B192" s="368"/>
      <c r="C192" s="368"/>
      <c r="D192" s="368"/>
      <c r="E192" s="368"/>
      <c r="F192" s="368"/>
    </row>
    <row r="193" spans="1:6" x14ac:dyDescent="0.2">
      <c r="A193" s="368"/>
      <c r="B193" s="368"/>
      <c r="C193" s="368"/>
      <c r="D193" s="368"/>
      <c r="E193" s="368"/>
      <c r="F193" s="368"/>
    </row>
    <row r="194" spans="1:6" x14ac:dyDescent="0.2">
      <c r="A194" s="368"/>
      <c r="B194" s="368"/>
      <c r="C194" s="368"/>
      <c r="D194" s="368"/>
      <c r="E194" s="368"/>
      <c r="F194" s="368"/>
    </row>
    <row r="195" spans="1:6" x14ac:dyDescent="0.2">
      <c r="A195" s="366" t="s">
        <v>71</v>
      </c>
      <c r="B195" s="366"/>
      <c r="C195" s="366"/>
      <c r="D195" s="366"/>
      <c r="E195" s="366"/>
      <c r="F195" s="366"/>
    </row>
    <row r="196" spans="1:6" x14ac:dyDescent="0.2">
      <c r="A196" s="368"/>
      <c r="B196" s="368"/>
      <c r="C196" s="368"/>
      <c r="D196" s="368"/>
      <c r="E196" s="368"/>
      <c r="F196" s="368"/>
    </row>
    <row r="197" spans="1:6" x14ac:dyDescent="0.2">
      <c r="A197" s="366" t="s">
        <v>65</v>
      </c>
      <c r="B197" s="366"/>
      <c r="C197" s="366"/>
      <c r="D197" s="366"/>
      <c r="E197" s="199"/>
      <c r="F197" s="15">
        <v>0</v>
      </c>
    </row>
    <row r="198" spans="1:6" x14ac:dyDescent="0.2">
      <c r="A198" s="199" t="s">
        <v>162</v>
      </c>
      <c r="B198" s="199"/>
      <c r="C198" s="199"/>
      <c r="D198" s="199"/>
      <c r="E198" s="199"/>
      <c r="F198" s="15">
        <f>SUM(F42)</f>
        <v>-1253</v>
      </c>
    </row>
    <row r="199" spans="1:6" x14ac:dyDescent="0.2">
      <c r="A199" s="366" t="s">
        <v>66</v>
      </c>
      <c r="B199" s="366"/>
      <c r="C199" s="366"/>
      <c r="D199" s="366"/>
      <c r="E199" s="199"/>
      <c r="F199" s="15">
        <v>0</v>
      </c>
    </row>
    <row r="200" spans="1:6" x14ac:dyDescent="0.2">
      <c r="A200" s="366" t="s">
        <v>67</v>
      </c>
      <c r="B200" s="366"/>
      <c r="C200" s="366"/>
      <c r="D200" s="366"/>
      <c r="E200" s="199"/>
      <c r="F200" s="15">
        <v>0</v>
      </c>
    </row>
    <row r="201" spans="1:6" x14ac:dyDescent="0.2">
      <c r="A201" s="366" t="s">
        <v>68</v>
      </c>
      <c r="B201" s="366"/>
      <c r="C201" s="366"/>
      <c r="D201" s="366"/>
      <c r="E201" s="199"/>
      <c r="F201" s="15">
        <f>F72+F64+F37+F36+F34</f>
        <v>1253</v>
      </c>
    </row>
    <row r="202" spans="1:6" x14ac:dyDescent="0.2">
      <c r="A202" s="199" t="s">
        <v>72</v>
      </c>
      <c r="B202" s="199"/>
      <c r="C202" s="199"/>
      <c r="D202" s="199"/>
      <c r="E202" s="199"/>
      <c r="F202" s="15">
        <f>F95+F94</f>
        <v>0</v>
      </c>
    </row>
    <row r="203" spans="1:6" x14ac:dyDescent="0.2">
      <c r="A203" s="199" t="s">
        <v>73</v>
      </c>
      <c r="B203" s="199"/>
      <c r="C203" s="199"/>
      <c r="D203" s="199"/>
      <c r="E203" s="199"/>
      <c r="F203" s="15">
        <v>0</v>
      </c>
    </row>
    <row r="204" spans="1:6" x14ac:dyDescent="0.2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">
      <c r="A205" s="364" t="s">
        <v>63</v>
      </c>
      <c r="B205" s="364"/>
      <c r="C205" s="364"/>
      <c r="D205" s="364"/>
      <c r="E205" s="199"/>
      <c r="F205" s="15">
        <f>SUM(F197:F204)</f>
        <v>0</v>
      </c>
    </row>
    <row r="206" spans="1:6" x14ac:dyDescent="0.2">
      <c r="A206" s="24"/>
      <c r="B206" s="25"/>
      <c r="C206" s="26"/>
      <c r="D206" s="27"/>
      <c r="E206" s="27"/>
      <c r="F206" s="28"/>
    </row>
    <row r="207" spans="1:6" x14ac:dyDescent="0.2">
      <c r="A207" s="24"/>
      <c r="B207" s="25"/>
      <c r="C207" s="26"/>
      <c r="D207" s="27"/>
      <c r="E207" s="27"/>
      <c r="F207" s="28"/>
    </row>
    <row r="208" spans="1:6" x14ac:dyDescent="0.2">
      <c r="A208" s="361" t="s">
        <v>74</v>
      </c>
      <c r="B208" s="361"/>
      <c r="C208" s="361"/>
      <c r="D208" s="361"/>
      <c r="E208" s="361"/>
      <c r="F208" s="361"/>
    </row>
    <row r="209" spans="1:6" x14ac:dyDescent="0.2">
      <c r="A209" s="363"/>
      <c r="B209" s="363"/>
      <c r="C209" s="363"/>
      <c r="D209" s="363"/>
      <c r="E209" s="363"/>
      <c r="F209" s="363"/>
    </row>
    <row r="210" spans="1:6" x14ac:dyDescent="0.2">
      <c r="A210" s="197"/>
      <c r="B210" s="197"/>
      <c r="C210" s="197"/>
      <c r="D210" s="30"/>
      <c r="E210" s="30"/>
      <c r="F210" s="31"/>
    </row>
    <row r="211" spans="1:6" x14ac:dyDescent="0.2">
      <c r="A211" s="204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">
      <c r="A212" s="204" t="s">
        <v>192</v>
      </c>
      <c r="B212" s="32"/>
      <c r="C212" s="32"/>
      <c r="D212" s="32"/>
      <c r="E212" s="196"/>
      <c r="F212" s="31">
        <f>SUM(F156,F184)</f>
        <v>397451</v>
      </c>
    </row>
    <row r="213" spans="1:6" x14ac:dyDescent="0.2">
      <c r="A213" s="361" t="s">
        <v>155</v>
      </c>
      <c r="B213" s="361"/>
      <c r="C213" s="361"/>
      <c r="D213" s="361"/>
      <c r="E213" s="196"/>
      <c r="F213" s="31">
        <f>SUM(F157,F185)</f>
        <v>-699706</v>
      </c>
    </row>
    <row r="214" spans="1:6" x14ac:dyDescent="0.2">
      <c r="A214" s="361" t="s">
        <v>160</v>
      </c>
      <c r="B214" s="361"/>
      <c r="C214" s="361"/>
      <c r="D214" s="361"/>
      <c r="E214" s="196"/>
      <c r="F214" s="31">
        <f>F158+F186</f>
        <v>-5449639</v>
      </c>
    </row>
    <row r="215" spans="1:6" x14ac:dyDescent="0.2">
      <c r="A215" s="361" t="s">
        <v>193</v>
      </c>
      <c r="B215" s="361"/>
      <c r="C215" s="361"/>
      <c r="D215" s="361"/>
      <c r="E215" s="196"/>
      <c r="F215" s="31">
        <f>F159+F187</f>
        <v>-1253</v>
      </c>
    </row>
    <row r="216" spans="1:6" x14ac:dyDescent="0.2">
      <c r="A216" s="32" t="s">
        <v>161</v>
      </c>
      <c r="B216" s="32"/>
      <c r="C216" s="32"/>
      <c r="D216" s="32"/>
      <c r="E216" s="196"/>
      <c r="F216" s="31">
        <f>SUM(F188,F160)</f>
        <v>8856279</v>
      </c>
    </row>
    <row r="217" spans="1:6" x14ac:dyDescent="0.2">
      <c r="A217" s="196" t="s">
        <v>61</v>
      </c>
      <c r="B217" s="196"/>
      <c r="C217" s="196"/>
      <c r="D217" s="196"/>
      <c r="E217" s="196"/>
      <c r="F217" s="31">
        <f>F189+F161</f>
        <v>0</v>
      </c>
    </row>
    <row r="218" spans="1:6" x14ac:dyDescent="0.2">
      <c r="A218" s="361" t="s">
        <v>62</v>
      </c>
      <c r="B218" s="361"/>
      <c r="C218" s="361"/>
      <c r="D218" s="361"/>
      <c r="E218" s="196"/>
      <c r="F218" s="31">
        <f>F190+F162</f>
        <v>-1025</v>
      </c>
    </row>
    <row r="219" spans="1:6" x14ac:dyDescent="0.2">
      <c r="A219" s="198" t="s">
        <v>149</v>
      </c>
      <c r="B219" s="198"/>
      <c r="C219" s="198"/>
      <c r="D219" s="198"/>
      <c r="E219" s="198"/>
      <c r="F219" s="35">
        <f>F163</f>
        <v>0</v>
      </c>
    </row>
    <row r="220" spans="1:6" x14ac:dyDescent="0.2">
      <c r="A220" s="361" t="s">
        <v>63</v>
      </c>
      <c r="B220" s="361"/>
      <c r="C220" s="361"/>
      <c r="D220" s="361"/>
      <c r="E220" s="196"/>
      <c r="F220" s="31">
        <f>SUM(F211:F219)</f>
        <v>3024662</v>
      </c>
    </row>
    <row r="221" spans="1:6" x14ac:dyDescent="0.2">
      <c r="A221" s="196"/>
      <c r="B221" s="196"/>
      <c r="C221" s="196"/>
      <c r="D221" s="196"/>
      <c r="E221" s="196"/>
      <c r="F221" s="31"/>
    </row>
    <row r="222" spans="1:6" x14ac:dyDescent="0.2">
      <c r="A222" s="196"/>
      <c r="B222" s="196"/>
      <c r="C222" s="196"/>
      <c r="D222" s="196"/>
      <c r="E222" s="196"/>
      <c r="F222" s="31"/>
    </row>
    <row r="223" spans="1:6" x14ac:dyDescent="0.2">
      <c r="A223" s="363"/>
      <c r="B223" s="363"/>
      <c r="C223" s="363"/>
      <c r="D223" s="363"/>
      <c r="E223" s="363"/>
      <c r="F223" s="363"/>
    </row>
    <row r="224" spans="1:6" x14ac:dyDescent="0.2">
      <c r="A224" s="361" t="s">
        <v>76</v>
      </c>
      <c r="B224" s="361"/>
      <c r="C224" s="361"/>
      <c r="D224" s="361"/>
      <c r="E224" s="361"/>
      <c r="F224" s="361"/>
    </row>
    <row r="225" spans="1:6" x14ac:dyDescent="0.2">
      <c r="A225" s="363"/>
      <c r="B225" s="363"/>
      <c r="C225" s="363"/>
      <c r="D225" s="363"/>
      <c r="E225" s="363"/>
      <c r="F225" s="363"/>
    </row>
    <row r="226" spans="1:6" x14ac:dyDescent="0.2">
      <c r="A226" s="361" t="s">
        <v>65</v>
      </c>
      <c r="B226" s="361"/>
      <c r="C226" s="361"/>
      <c r="D226" s="361"/>
      <c r="E226" s="196"/>
      <c r="F226" s="31">
        <f>SUM(F197,F170)</f>
        <v>318753</v>
      </c>
    </row>
    <row r="227" spans="1:6" x14ac:dyDescent="0.2">
      <c r="A227" s="196" t="s">
        <v>162</v>
      </c>
      <c r="B227" s="196"/>
      <c r="C227" s="196"/>
      <c r="D227" s="196"/>
      <c r="E227" s="196"/>
      <c r="F227" s="31">
        <f>F198+F171</f>
        <v>-1253</v>
      </c>
    </row>
    <row r="228" spans="1:6" x14ac:dyDescent="0.2">
      <c r="A228" s="361" t="s">
        <v>66</v>
      </c>
      <c r="B228" s="361"/>
      <c r="C228" s="361"/>
      <c r="D228" s="361"/>
      <c r="E228" s="196"/>
      <c r="F228" s="31">
        <f>F199+F172</f>
        <v>-3957671</v>
      </c>
    </row>
    <row r="229" spans="1:6" x14ac:dyDescent="0.2">
      <c r="A229" s="361" t="s">
        <v>67</v>
      </c>
      <c r="B229" s="361"/>
      <c r="C229" s="361"/>
      <c r="D229" s="361"/>
      <c r="E229" s="196"/>
      <c r="F229" s="31">
        <f>F200+F173</f>
        <v>318555</v>
      </c>
    </row>
    <row r="230" spans="1:6" x14ac:dyDescent="0.2">
      <c r="A230" s="361" t="s">
        <v>68</v>
      </c>
      <c r="B230" s="361"/>
      <c r="C230" s="361"/>
      <c r="D230" s="361"/>
      <c r="E230" s="196"/>
      <c r="F230" s="31">
        <f>F201+F174</f>
        <v>-2510001</v>
      </c>
    </row>
    <row r="231" spans="1:6" x14ac:dyDescent="0.2">
      <c r="A231" s="196" t="s">
        <v>72</v>
      </c>
      <c r="B231" s="196"/>
      <c r="C231" s="196"/>
      <c r="D231" s="196"/>
      <c r="E231" s="196"/>
      <c r="F231" s="31">
        <f>SUM(F202,F175)</f>
        <v>0</v>
      </c>
    </row>
    <row r="232" spans="1:6" x14ac:dyDescent="0.2">
      <c r="A232" s="196" t="s">
        <v>73</v>
      </c>
      <c r="B232" s="196"/>
      <c r="C232" s="196"/>
      <c r="D232" s="196"/>
      <c r="E232" s="196"/>
      <c r="F232" s="31">
        <f>SUM(F203,F176)</f>
        <v>8856279</v>
      </c>
    </row>
    <row r="233" spans="1:6" x14ac:dyDescent="0.2">
      <c r="A233" s="36" t="s">
        <v>152</v>
      </c>
      <c r="B233" s="36"/>
      <c r="C233" s="36"/>
      <c r="D233" s="37"/>
      <c r="E233" s="37"/>
      <c r="F233" s="155">
        <f>F204+F178</f>
        <v>0</v>
      </c>
    </row>
    <row r="234" spans="1:6" x14ac:dyDescent="0.2">
      <c r="A234" s="362" t="s">
        <v>63</v>
      </c>
      <c r="B234" s="362"/>
      <c r="C234" s="362"/>
      <c r="D234" s="362"/>
      <c r="E234" s="196"/>
      <c r="F234" s="31">
        <f>SUM(F226:F233)</f>
        <v>3024662</v>
      </c>
    </row>
  </sheetData>
  <mergeCells count="82"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58:D158"/>
    <mergeCell ref="A159:D159"/>
    <mergeCell ref="A162:D162"/>
    <mergeCell ref="A164:D164"/>
    <mergeCell ref="A165:F167"/>
    <mergeCell ref="A168:F168"/>
    <mergeCell ref="A169:F169"/>
    <mergeCell ref="A170:D170"/>
    <mergeCell ref="A172:D172"/>
    <mergeCell ref="A173:D173"/>
    <mergeCell ref="A174:D174"/>
    <mergeCell ref="A179:D179"/>
    <mergeCell ref="A181:F181"/>
    <mergeCell ref="A184:D184"/>
    <mergeCell ref="A186:D186"/>
    <mergeCell ref="A187:D187"/>
    <mergeCell ref="A190:D190"/>
    <mergeCell ref="A191:D191"/>
    <mergeCell ref="A192:F194"/>
    <mergeCell ref="A195:F195"/>
    <mergeCell ref="A196:F196"/>
    <mergeCell ref="A197:D197"/>
    <mergeCell ref="A199:D199"/>
    <mergeCell ref="A200:D200"/>
    <mergeCell ref="A201:D201"/>
    <mergeCell ref="A205:D205"/>
    <mergeCell ref="A208:F208"/>
    <mergeCell ref="A209:F209"/>
    <mergeCell ref="A213:D213"/>
    <mergeCell ref="A214:D214"/>
    <mergeCell ref="A215:D215"/>
    <mergeCell ref="A218:D218"/>
    <mergeCell ref="A220:D220"/>
    <mergeCell ref="A223:F223"/>
    <mergeCell ref="A224:F224"/>
    <mergeCell ref="A234:D234"/>
    <mergeCell ref="A225:F225"/>
    <mergeCell ref="A226:D226"/>
    <mergeCell ref="A228:D228"/>
    <mergeCell ref="A229:D229"/>
    <mergeCell ref="A230:D23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247"/>
  <sheetViews>
    <sheetView tabSelected="1" view="pageBreakPreview" zoomScaleNormal="100" zoomScaleSheetLayoutView="100" workbookViewId="0">
      <pane xSplit="3" ySplit="5" topLeftCell="Q6" activePane="bottomRight" state="frozen"/>
      <selection pane="topRight" activeCell="D1" sqref="D1"/>
      <selection pane="bottomLeft" activeCell="A6" sqref="A6"/>
      <selection pane="bottomRight" activeCell="W131" activeCellId="1" sqref="U131 W131"/>
    </sheetView>
  </sheetViews>
  <sheetFormatPr defaultRowHeight="12.75" x14ac:dyDescent="0.2"/>
  <cols>
    <col min="1" max="1" width="51" customWidth="1"/>
    <col min="2" max="2" width="7.28515625" style="96" customWidth="1"/>
    <col min="3" max="3" width="6.85546875" customWidth="1"/>
    <col min="4" max="4" width="11" customWidth="1"/>
    <col min="5" max="5" width="12.85546875" hidden="1" customWidth="1"/>
    <col min="6" max="6" width="11" hidden="1" customWidth="1"/>
    <col min="7" max="7" width="13.42578125" hidden="1" customWidth="1"/>
    <col min="8" max="8" width="11" hidden="1" customWidth="1"/>
    <col min="9" max="9" width="8.85546875" hidden="1" customWidth="1"/>
    <col min="10" max="13" width="12.42578125" hidden="1" customWidth="1"/>
    <col min="14" max="15" width="12.28515625" hidden="1" customWidth="1"/>
    <col min="16" max="16" width="12.42578125" hidden="1" customWidth="1"/>
    <col min="17" max="17" width="12.42578125" customWidth="1"/>
    <col min="18" max="18" width="11.85546875" customWidth="1"/>
    <col min="19" max="21" width="12.42578125" customWidth="1"/>
    <col min="22" max="22" width="13.140625" customWidth="1"/>
    <col min="23" max="24" width="12.42578125" customWidth="1"/>
    <col min="25" max="25" width="12.28515625" customWidth="1"/>
    <col min="26" max="26" width="13.140625" style="101" customWidth="1"/>
    <col min="27" max="27" width="12.85546875" customWidth="1"/>
  </cols>
  <sheetData>
    <row r="1" spans="1:27" ht="15.75" x14ac:dyDescent="0.2">
      <c r="A1" s="530" t="s">
        <v>201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1"/>
      <c r="AA1" s="531"/>
    </row>
    <row r="2" spans="1:27" x14ac:dyDescent="0.2">
      <c r="E2" s="2"/>
    </row>
    <row r="3" spans="1:27" x14ac:dyDescent="0.2">
      <c r="E3" s="3"/>
      <c r="Z3" s="102"/>
    </row>
    <row r="4" spans="1:27" x14ac:dyDescent="0.2">
      <c r="A4" s="430" t="s">
        <v>19</v>
      </c>
      <c r="B4" s="432" t="s">
        <v>0</v>
      </c>
      <c r="C4" s="430" t="s">
        <v>44</v>
      </c>
      <c r="D4" s="430" t="s">
        <v>21</v>
      </c>
      <c r="E4" s="434" t="s">
        <v>204</v>
      </c>
      <c r="F4" s="435"/>
      <c r="G4" s="435"/>
      <c r="H4" s="435"/>
      <c r="I4" s="435"/>
      <c r="J4" s="426" t="s">
        <v>200</v>
      </c>
      <c r="K4" s="534" t="s">
        <v>208</v>
      </c>
      <c r="L4" s="535"/>
      <c r="M4" s="535"/>
      <c r="N4" s="535"/>
      <c r="O4" s="535"/>
      <c r="P4" s="536"/>
      <c r="Q4" s="426" t="s">
        <v>142</v>
      </c>
      <c r="R4" s="534" t="s">
        <v>219</v>
      </c>
      <c r="S4" s="535"/>
      <c r="T4" s="535"/>
      <c r="U4" s="535"/>
      <c r="V4" s="535"/>
      <c r="W4" s="535"/>
      <c r="X4" s="536"/>
      <c r="Y4" s="426" t="s">
        <v>220</v>
      </c>
      <c r="Z4" s="532" t="s">
        <v>169</v>
      </c>
      <c r="AA4" s="533" t="s">
        <v>199</v>
      </c>
    </row>
    <row r="5" spans="1:27" ht="77.25" customHeight="1" x14ac:dyDescent="0.2">
      <c r="A5" s="431"/>
      <c r="B5" s="433"/>
      <c r="C5" s="431"/>
      <c r="D5" s="431"/>
      <c r="E5" s="205" t="s">
        <v>43</v>
      </c>
      <c r="F5" s="206" t="s">
        <v>202</v>
      </c>
      <c r="G5" s="206" t="s">
        <v>203</v>
      </c>
      <c r="H5" s="206"/>
      <c r="I5" s="206"/>
      <c r="J5" s="427"/>
      <c r="K5" s="332" t="s">
        <v>43</v>
      </c>
      <c r="L5" s="332" t="s">
        <v>206</v>
      </c>
      <c r="M5" s="332" t="s">
        <v>207</v>
      </c>
      <c r="N5" s="332" t="s">
        <v>205</v>
      </c>
      <c r="O5" s="336" t="s">
        <v>216</v>
      </c>
      <c r="P5" s="332" t="s">
        <v>209</v>
      </c>
      <c r="Q5" s="427"/>
      <c r="R5" s="339" t="s">
        <v>43</v>
      </c>
      <c r="S5" s="339" t="s">
        <v>205</v>
      </c>
      <c r="T5" s="339" t="s">
        <v>224</v>
      </c>
      <c r="U5" s="340" t="s">
        <v>223</v>
      </c>
      <c r="V5" s="339" t="s">
        <v>218</v>
      </c>
      <c r="W5" s="339" t="s">
        <v>217</v>
      </c>
      <c r="X5" s="339" t="s">
        <v>222</v>
      </c>
      <c r="Y5" s="427"/>
      <c r="Z5" s="532"/>
      <c r="AA5" s="533"/>
    </row>
    <row r="6" spans="1:27" ht="15" x14ac:dyDescent="0.25">
      <c r="A6" s="537" t="s">
        <v>38</v>
      </c>
      <c r="B6" s="207" t="s">
        <v>1</v>
      </c>
      <c r="C6" s="208" t="s">
        <v>41</v>
      </c>
      <c r="D6" s="209">
        <v>0</v>
      </c>
      <c r="E6" s="210"/>
      <c r="F6" s="209"/>
      <c r="G6" s="209"/>
      <c r="H6" s="209"/>
      <c r="I6" s="209"/>
      <c r="J6" s="211">
        <f t="shared" ref="J6:J33" si="0">SUM(D6:I6)</f>
        <v>0</v>
      </c>
      <c r="K6" s="211"/>
      <c r="L6" s="211"/>
      <c r="M6" s="211"/>
      <c r="N6" s="211">
        <v>808</v>
      </c>
      <c r="O6" s="211"/>
      <c r="P6" s="211"/>
      <c r="Q6" s="211">
        <f>SUM(J6:P6)</f>
        <v>808</v>
      </c>
      <c r="R6" s="211"/>
      <c r="S6" s="211">
        <v>500</v>
      </c>
      <c r="T6" s="211"/>
      <c r="U6" s="211"/>
      <c r="V6" s="211"/>
      <c r="W6" s="211"/>
      <c r="X6" s="211"/>
      <c r="Y6" s="211">
        <f>SUM(Q6:X6)</f>
        <v>1308</v>
      </c>
      <c r="Z6" s="212">
        <v>1308</v>
      </c>
      <c r="AA6" s="211">
        <f>Y6-Z6</f>
        <v>0</v>
      </c>
    </row>
    <row r="7" spans="1:27" ht="15" x14ac:dyDescent="0.25">
      <c r="A7" s="537"/>
      <c r="B7" s="207" t="s">
        <v>1</v>
      </c>
      <c r="C7" s="208" t="s">
        <v>139</v>
      </c>
      <c r="D7" s="209">
        <v>0</v>
      </c>
      <c r="E7" s="210"/>
      <c r="F7" s="209"/>
      <c r="G7" s="209"/>
      <c r="H7" s="209"/>
      <c r="I7" s="209"/>
      <c r="J7" s="211">
        <f t="shared" si="0"/>
        <v>0</v>
      </c>
      <c r="K7" s="211"/>
      <c r="L7" s="211"/>
      <c r="M7" s="211"/>
      <c r="N7" s="211"/>
      <c r="O7" s="211"/>
      <c r="P7" s="211"/>
      <c r="Q7" s="211">
        <f t="shared" ref="Q7:Q71" si="1">SUM(J7:P7)</f>
        <v>0</v>
      </c>
      <c r="R7" s="211"/>
      <c r="S7" s="211"/>
      <c r="T7" s="211"/>
      <c r="U7" s="211"/>
      <c r="V7" s="211"/>
      <c r="W7" s="211"/>
      <c r="X7" s="211"/>
      <c r="Y7" s="211">
        <f t="shared" ref="Y7:Y71" si="2">SUM(Q7:X7)</f>
        <v>0</v>
      </c>
      <c r="Z7" s="212"/>
      <c r="AA7" s="211">
        <f t="shared" ref="AA7:AA71" si="3">Y7-Z7</f>
        <v>0</v>
      </c>
    </row>
    <row r="8" spans="1:27" ht="15" x14ac:dyDescent="0.25">
      <c r="A8" s="537"/>
      <c r="B8" s="207" t="s">
        <v>1</v>
      </c>
      <c r="C8" s="208" t="s">
        <v>40</v>
      </c>
      <c r="D8" s="209">
        <v>2000</v>
      </c>
      <c r="E8" s="210"/>
      <c r="F8" s="209"/>
      <c r="G8" s="209"/>
      <c r="H8" s="209"/>
      <c r="I8" s="209"/>
      <c r="J8" s="211">
        <f t="shared" si="0"/>
        <v>2000</v>
      </c>
      <c r="K8" s="211"/>
      <c r="L8" s="211"/>
      <c r="M8" s="211"/>
      <c r="N8" s="211"/>
      <c r="O8" s="211"/>
      <c r="P8" s="211"/>
      <c r="Q8" s="211">
        <f t="shared" si="1"/>
        <v>2000</v>
      </c>
      <c r="R8" s="211"/>
      <c r="S8" s="211"/>
      <c r="T8" s="211"/>
      <c r="U8" s="211"/>
      <c r="V8" s="211"/>
      <c r="W8" s="211"/>
      <c r="X8" s="211"/>
      <c r="Y8" s="211">
        <f t="shared" si="2"/>
        <v>2000</v>
      </c>
      <c r="Z8" s="212">
        <v>1600</v>
      </c>
      <c r="AA8" s="211">
        <f t="shared" si="3"/>
        <v>400</v>
      </c>
    </row>
    <row r="9" spans="1:27" ht="15" x14ac:dyDescent="0.25">
      <c r="A9" s="537"/>
      <c r="B9" s="213" t="s">
        <v>4</v>
      </c>
      <c r="C9" s="208" t="s">
        <v>25</v>
      </c>
      <c r="D9" s="209">
        <f>2468000+934369</f>
        <v>3402369</v>
      </c>
      <c r="E9" s="210"/>
      <c r="F9" s="209"/>
      <c r="G9" s="209"/>
      <c r="H9" s="209"/>
      <c r="I9" s="209"/>
      <c r="J9" s="211">
        <f t="shared" si="0"/>
        <v>3402369</v>
      </c>
      <c r="K9" s="211"/>
      <c r="L9" s="211"/>
      <c r="M9" s="211"/>
      <c r="N9" s="211"/>
      <c r="O9" s="211">
        <v>-590436</v>
      </c>
      <c r="P9" s="211">
        <v>9069885</v>
      </c>
      <c r="Q9" s="211">
        <f>SUM(J9:P9)</f>
        <v>11881818</v>
      </c>
      <c r="R9" s="211"/>
      <c r="S9" s="211"/>
      <c r="T9" s="211">
        <v>-8479449</v>
      </c>
      <c r="U9" s="211"/>
      <c r="V9" s="211"/>
      <c r="W9" s="211"/>
      <c r="X9" s="211">
        <v>-590436</v>
      </c>
      <c r="Y9" s="211">
        <f t="shared" si="2"/>
        <v>2811933</v>
      </c>
      <c r="Z9" s="214">
        <v>11881818</v>
      </c>
      <c r="AA9" s="215">
        <f t="shared" si="3"/>
        <v>-9069885</v>
      </c>
    </row>
    <row r="10" spans="1:27" ht="15" x14ac:dyDescent="0.25">
      <c r="A10" s="537"/>
      <c r="B10" s="216" t="s">
        <v>4</v>
      </c>
      <c r="C10" s="208" t="s">
        <v>28</v>
      </c>
      <c r="D10" s="209">
        <v>11450922</v>
      </c>
      <c r="E10" s="210"/>
      <c r="F10" s="209"/>
      <c r="G10" s="209"/>
      <c r="H10" s="209"/>
      <c r="I10" s="209"/>
      <c r="J10" s="211">
        <f t="shared" si="0"/>
        <v>11450922</v>
      </c>
      <c r="K10" s="211"/>
      <c r="L10" s="211"/>
      <c r="M10" s="211"/>
      <c r="N10" s="211"/>
      <c r="O10" s="211"/>
      <c r="P10" s="211"/>
      <c r="Q10" s="211">
        <f t="shared" si="1"/>
        <v>11450922</v>
      </c>
      <c r="R10" s="211"/>
      <c r="S10" s="211"/>
      <c r="T10" s="211"/>
      <c r="U10" s="211"/>
      <c r="V10" s="211"/>
      <c r="W10" s="211"/>
      <c r="X10" s="211"/>
      <c r="Y10" s="211">
        <f t="shared" si="2"/>
        <v>11450922</v>
      </c>
      <c r="Z10" s="212">
        <v>11450922</v>
      </c>
      <c r="AA10" s="211">
        <f t="shared" si="3"/>
        <v>0</v>
      </c>
    </row>
    <row r="11" spans="1:27" ht="15" x14ac:dyDescent="0.25">
      <c r="A11" s="538" t="s">
        <v>50</v>
      </c>
      <c r="B11" s="217" t="s">
        <v>4</v>
      </c>
      <c r="C11" s="208" t="s">
        <v>25</v>
      </c>
      <c r="D11" s="209">
        <v>6740507</v>
      </c>
      <c r="E11" s="210"/>
      <c r="F11" s="209"/>
      <c r="G11" s="209"/>
      <c r="H11" s="209"/>
      <c r="I11" s="209"/>
      <c r="J11" s="211">
        <f t="shared" si="0"/>
        <v>6740507</v>
      </c>
      <c r="K11" s="211"/>
      <c r="L11" s="211"/>
      <c r="M11" s="211"/>
      <c r="N11" s="211"/>
      <c r="O11" s="211"/>
      <c r="P11" s="211"/>
      <c r="Q11" s="211">
        <f t="shared" si="1"/>
        <v>6740507</v>
      </c>
      <c r="R11" s="211"/>
      <c r="S11" s="211"/>
      <c r="T11" s="211"/>
      <c r="U11" s="211"/>
      <c r="V11" s="211"/>
      <c r="W11" s="211"/>
      <c r="X11" s="211"/>
      <c r="Y11" s="211">
        <f t="shared" si="2"/>
        <v>6740507</v>
      </c>
      <c r="Z11" s="212">
        <v>5697335</v>
      </c>
      <c r="AA11" s="211">
        <f t="shared" si="3"/>
        <v>1043172</v>
      </c>
    </row>
    <row r="12" spans="1:27" ht="15" x14ac:dyDescent="0.25">
      <c r="A12" s="539"/>
      <c r="B12" s="218" t="s">
        <v>4</v>
      </c>
      <c r="C12" s="208" t="s">
        <v>37</v>
      </c>
      <c r="D12" s="209">
        <v>92917</v>
      </c>
      <c r="E12" s="210"/>
      <c r="F12" s="209"/>
      <c r="G12" s="209"/>
      <c r="H12" s="209"/>
      <c r="I12" s="209"/>
      <c r="J12" s="211">
        <f t="shared" si="0"/>
        <v>92917</v>
      </c>
      <c r="K12" s="211"/>
      <c r="L12" s="211"/>
      <c r="M12" s="211"/>
      <c r="N12" s="211"/>
      <c r="O12" s="211"/>
      <c r="P12" s="211"/>
      <c r="Q12" s="211">
        <f t="shared" si="1"/>
        <v>92917</v>
      </c>
      <c r="R12" s="211"/>
      <c r="S12" s="211"/>
      <c r="T12" s="211"/>
      <c r="U12" s="211"/>
      <c r="V12" s="211"/>
      <c r="W12" s="211"/>
      <c r="X12" s="211"/>
      <c r="Y12" s="211">
        <f t="shared" si="2"/>
        <v>92917</v>
      </c>
      <c r="Z12" s="212">
        <v>92917</v>
      </c>
      <c r="AA12" s="211">
        <f t="shared" si="3"/>
        <v>0</v>
      </c>
    </row>
    <row r="13" spans="1:27" ht="15" x14ac:dyDescent="0.25">
      <c r="A13" s="219" t="s">
        <v>26</v>
      </c>
      <c r="B13" s="220" t="s">
        <v>4</v>
      </c>
      <c r="C13" s="208" t="s">
        <v>25</v>
      </c>
      <c r="D13" s="209">
        <v>20239937</v>
      </c>
      <c r="E13" s="210"/>
      <c r="F13" s="209"/>
      <c r="G13" s="209"/>
      <c r="H13" s="209"/>
      <c r="I13" s="209"/>
      <c r="J13" s="211">
        <f t="shared" si="0"/>
        <v>20239937</v>
      </c>
      <c r="K13" s="211"/>
      <c r="L13" s="211"/>
      <c r="M13" s="211"/>
      <c r="N13" s="211"/>
      <c r="O13" s="211"/>
      <c r="P13" s="211"/>
      <c r="Q13" s="211">
        <f t="shared" si="1"/>
        <v>20239937</v>
      </c>
      <c r="R13" s="211"/>
      <c r="S13" s="211"/>
      <c r="T13" s="211"/>
      <c r="U13" s="211"/>
      <c r="V13" s="211"/>
      <c r="W13" s="211"/>
      <c r="X13" s="211"/>
      <c r="Y13" s="211">
        <f t="shared" si="2"/>
        <v>20239937</v>
      </c>
      <c r="Z13" s="212">
        <v>17246899</v>
      </c>
      <c r="AA13" s="211">
        <f t="shared" si="3"/>
        <v>2993038</v>
      </c>
    </row>
    <row r="14" spans="1:27" ht="15" x14ac:dyDescent="0.25">
      <c r="A14" s="221" t="s">
        <v>45</v>
      </c>
      <c r="B14" s="220" t="s">
        <v>4</v>
      </c>
      <c r="C14" s="208" t="s">
        <v>25</v>
      </c>
      <c r="D14" s="209">
        <v>34562543</v>
      </c>
      <c r="E14" s="210"/>
      <c r="F14" s="209"/>
      <c r="G14" s="209"/>
      <c r="H14" s="209"/>
      <c r="I14" s="209"/>
      <c r="J14" s="211">
        <f t="shared" si="0"/>
        <v>34562543</v>
      </c>
      <c r="K14" s="211"/>
      <c r="L14" s="211"/>
      <c r="M14" s="211"/>
      <c r="N14" s="211"/>
      <c r="O14" s="211"/>
      <c r="P14" s="211"/>
      <c r="Q14" s="211">
        <f t="shared" si="1"/>
        <v>34562543</v>
      </c>
      <c r="R14" s="211"/>
      <c r="S14" s="211"/>
      <c r="T14" s="211"/>
      <c r="U14" s="211"/>
      <c r="V14" s="211"/>
      <c r="W14" s="211"/>
      <c r="X14" s="211"/>
      <c r="Y14" s="211">
        <f t="shared" si="2"/>
        <v>34562543</v>
      </c>
      <c r="Z14" s="212">
        <v>28844383</v>
      </c>
      <c r="AA14" s="211">
        <f t="shared" si="3"/>
        <v>5718160</v>
      </c>
    </row>
    <row r="15" spans="1:27" ht="15" x14ac:dyDescent="0.25">
      <c r="A15" s="538" t="s">
        <v>46</v>
      </c>
      <c r="B15" s="222" t="s">
        <v>4</v>
      </c>
      <c r="C15" s="208" t="s">
        <v>25</v>
      </c>
      <c r="D15" s="209">
        <v>0</v>
      </c>
      <c r="E15" s="210"/>
      <c r="F15" s="209"/>
      <c r="G15" s="209"/>
      <c r="H15" s="209"/>
      <c r="I15" s="209"/>
      <c r="J15" s="211">
        <f t="shared" si="0"/>
        <v>0</v>
      </c>
      <c r="K15" s="211"/>
      <c r="L15" s="211"/>
      <c r="M15" s="211"/>
      <c r="N15" s="211"/>
      <c r="O15" s="211"/>
      <c r="P15" s="211"/>
      <c r="Q15" s="211">
        <f t="shared" si="1"/>
        <v>0</v>
      </c>
      <c r="R15" s="211"/>
      <c r="S15" s="211"/>
      <c r="T15" s="211"/>
      <c r="U15" s="211"/>
      <c r="V15" s="211"/>
      <c r="W15" s="211"/>
      <c r="X15" s="211"/>
      <c r="Y15" s="211">
        <f t="shared" si="2"/>
        <v>0</v>
      </c>
      <c r="Z15" s="212">
        <v>0</v>
      </c>
      <c r="AA15" s="211">
        <f t="shared" si="3"/>
        <v>0</v>
      </c>
    </row>
    <row r="16" spans="1:27" ht="15" x14ac:dyDescent="0.25">
      <c r="A16" s="540"/>
      <c r="B16" s="222" t="s">
        <v>4</v>
      </c>
      <c r="C16" s="208" t="s">
        <v>37</v>
      </c>
      <c r="D16" s="209">
        <v>0</v>
      </c>
      <c r="E16" s="210"/>
      <c r="F16" s="209"/>
      <c r="G16" s="209"/>
      <c r="H16" s="209"/>
      <c r="I16" s="209"/>
      <c r="J16" s="211">
        <f t="shared" si="0"/>
        <v>0</v>
      </c>
      <c r="K16" s="211"/>
      <c r="L16" s="211"/>
      <c r="M16" s="211"/>
      <c r="N16" s="211"/>
      <c r="O16" s="211"/>
      <c r="P16" s="211"/>
      <c r="Q16" s="211">
        <f t="shared" si="1"/>
        <v>0</v>
      </c>
      <c r="R16" s="211"/>
      <c r="S16" s="211"/>
      <c r="T16" s="211"/>
      <c r="U16" s="211"/>
      <c r="V16" s="211"/>
      <c r="W16" s="211"/>
      <c r="X16" s="211"/>
      <c r="Y16" s="211">
        <f t="shared" si="2"/>
        <v>0</v>
      </c>
      <c r="Z16" s="212">
        <v>0</v>
      </c>
      <c r="AA16" s="211">
        <f t="shared" si="3"/>
        <v>0</v>
      </c>
    </row>
    <row r="17" spans="1:28" ht="15" x14ac:dyDescent="0.25">
      <c r="A17" s="540"/>
      <c r="B17" s="222" t="s">
        <v>4</v>
      </c>
      <c r="C17" s="208" t="s">
        <v>28</v>
      </c>
      <c r="D17" s="209">
        <v>93998</v>
      </c>
      <c r="E17" s="210"/>
      <c r="F17" s="209"/>
      <c r="G17" s="209"/>
      <c r="H17" s="209"/>
      <c r="I17" s="209"/>
      <c r="J17" s="211">
        <f t="shared" si="0"/>
        <v>93998</v>
      </c>
      <c r="K17" s="211"/>
      <c r="L17" s="211"/>
      <c r="M17" s="211"/>
      <c r="N17" s="211"/>
      <c r="O17" s="211"/>
      <c r="P17" s="211"/>
      <c r="Q17" s="211">
        <f t="shared" si="1"/>
        <v>93998</v>
      </c>
      <c r="R17" s="211"/>
      <c r="S17" s="211"/>
      <c r="T17" s="211"/>
      <c r="U17" s="211"/>
      <c r="V17" s="211"/>
      <c r="W17" s="211"/>
      <c r="X17" s="211"/>
      <c r="Y17" s="211">
        <f t="shared" si="2"/>
        <v>93998</v>
      </c>
      <c r="Z17" s="212">
        <v>93998</v>
      </c>
      <c r="AA17" s="211">
        <f t="shared" si="3"/>
        <v>0</v>
      </c>
    </row>
    <row r="18" spans="1:28" ht="15" x14ac:dyDescent="0.25">
      <c r="A18" s="540"/>
      <c r="B18" s="222" t="s">
        <v>8</v>
      </c>
      <c r="C18" s="208" t="s">
        <v>40</v>
      </c>
      <c r="D18" s="209">
        <v>0</v>
      </c>
      <c r="E18" s="210"/>
      <c r="F18" s="209"/>
      <c r="G18" s="209"/>
      <c r="H18" s="209"/>
      <c r="I18" s="209"/>
      <c r="J18" s="211">
        <f t="shared" si="0"/>
        <v>0</v>
      </c>
      <c r="K18" s="211"/>
      <c r="L18" s="211"/>
      <c r="M18" s="211"/>
      <c r="N18" s="211"/>
      <c r="O18" s="211"/>
      <c r="P18" s="211"/>
      <c r="Q18" s="211">
        <f t="shared" si="1"/>
        <v>0</v>
      </c>
      <c r="R18" s="211"/>
      <c r="S18" s="211"/>
      <c r="T18" s="211"/>
      <c r="U18" s="211"/>
      <c r="V18" s="211"/>
      <c r="W18" s="211"/>
      <c r="X18" s="211"/>
      <c r="Y18" s="211">
        <f t="shared" si="2"/>
        <v>0</v>
      </c>
      <c r="Z18" s="212">
        <v>0</v>
      </c>
      <c r="AA18" s="211">
        <f t="shared" si="3"/>
        <v>0</v>
      </c>
    </row>
    <row r="19" spans="1:28" ht="15" x14ac:dyDescent="0.25">
      <c r="A19" s="540"/>
      <c r="B19" s="222" t="s">
        <v>8</v>
      </c>
      <c r="C19" s="208" t="s">
        <v>41</v>
      </c>
      <c r="D19" s="209">
        <v>0</v>
      </c>
      <c r="E19" s="210"/>
      <c r="F19" s="209"/>
      <c r="G19" s="209"/>
      <c r="H19" s="209"/>
      <c r="I19" s="209"/>
      <c r="J19" s="211">
        <f t="shared" si="0"/>
        <v>0</v>
      </c>
      <c r="K19" s="211"/>
      <c r="L19" s="211"/>
      <c r="M19" s="211"/>
      <c r="N19" s="211"/>
      <c r="O19" s="211"/>
      <c r="P19" s="211"/>
      <c r="Q19" s="211">
        <f t="shared" si="1"/>
        <v>0</v>
      </c>
      <c r="R19" s="211"/>
      <c r="S19" s="211"/>
      <c r="T19" s="211"/>
      <c r="U19" s="211"/>
      <c r="V19" s="211"/>
      <c r="W19" s="211"/>
      <c r="X19" s="211"/>
      <c r="Y19" s="211">
        <f t="shared" si="2"/>
        <v>0</v>
      </c>
      <c r="Z19" s="212">
        <v>0</v>
      </c>
      <c r="AA19" s="211">
        <f t="shared" si="3"/>
        <v>0</v>
      </c>
    </row>
    <row r="20" spans="1:28" ht="15" x14ac:dyDescent="0.25">
      <c r="A20" s="541" t="s">
        <v>47</v>
      </c>
      <c r="B20" s="217" t="s">
        <v>4</v>
      </c>
      <c r="C20" s="208" t="s">
        <v>25</v>
      </c>
      <c r="D20" s="209">
        <v>12066545</v>
      </c>
      <c r="E20" s="210"/>
      <c r="F20" s="209"/>
      <c r="G20" s="209"/>
      <c r="H20" s="209"/>
      <c r="I20" s="209"/>
      <c r="J20" s="211">
        <f t="shared" si="0"/>
        <v>12066545</v>
      </c>
      <c r="K20" s="211"/>
      <c r="L20" s="211"/>
      <c r="M20" s="211"/>
      <c r="N20" s="211"/>
      <c r="O20" s="211"/>
      <c r="P20" s="211"/>
      <c r="Q20" s="211">
        <f t="shared" si="1"/>
        <v>12066545</v>
      </c>
      <c r="R20" s="211"/>
      <c r="S20" s="211"/>
      <c r="T20" s="211"/>
      <c r="U20" s="211"/>
      <c r="V20" s="211"/>
      <c r="W20" s="211"/>
      <c r="X20" s="211"/>
      <c r="Y20" s="211">
        <f t="shared" si="2"/>
        <v>12066545</v>
      </c>
      <c r="Z20" s="212">
        <v>12066545</v>
      </c>
      <c r="AA20" s="211">
        <f t="shared" si="3"/>
        <v>0</v>
      </c>
    </row>
    <row r="21" spans="1:28" ht="15" x14ac:dyDescent="0.25">
      <c r="A21" s="542"/>
      <c r="B21" s="223" t="s">
        <v>4</v>
      </c>
      <c r="C21" s="208" t="s">
        <v>37</v>
      </c>
      <c r="D21" s="209">
        <v>0</v>
      </c>
      <c r="E21" s="210"/>
      <c r="F21" s="209"/>
      <c r="G21" s="209"/>
      <c r="H21" s="209"/>
      <c r="I21" s="209"/>
      <c r="J21" s="211">
        <f t="shared" si="0"/>
        <v>0</v>
      </c>
      <c r="K21" s="211"/>
      <c r="L21" s="211"/>
      <c r="M21" s="211"/>
      <c r="N21" s="211"/>
      <c r="O21" s="211"/>
      <c r="P21" s="211"/>
      <c r="Q21" s="211">
        <f t="shared" si="1"/>
        <v>0</v>
      </c>
      <c r="R21" s="211"/>
      <c r="S21" s="211"/>
      <c r="T21" s="211"/>
      <c r="U21" s="211"/>
      <c r="V21" s="211"/>
      <c r="W21" s="211"/>
      <c r="X21" s="211"/>
      <c r="Y21" s="211">
        <f t="shared" si="2"/>
        <v>0</v>
      </c>
      <c r="Z21" s="212">
        <v>0</v>
      </c>
      <c r="AA21" s="211">
        <f t="shared" si="3"/>
        <v>0</v>
      </c>
    </row>
    <row r="22" spans="1:28" ht="15" x14ac:dyDescent="0.25">
      <c r="A22" s="542"/>
      <c r="B22" s="218" t="s">
        <v>4</v>
      </c>
      <c r="C22" s="208" t="s">
        <v>28</v>
      </c>
      <c r="D22" s="209">
        <v>17806471</v>
      </c>
      <c r="E22" s="210"/>
      <c r="F22" s="209"/>
      <c r="G22" s="209"/>
      <c r="H22" s="209"/>
      <c r="I22" s="209"/>
      <c r="J22" s="211">
        <f t="shared" si="0"/>
        <v>17806471</v>
      </c>
      <c r="K22" s="211"/>
      <c r="L22" s="211"/>
      <c r="M22" s="211"/>
      <c r="N22" s="211"/>
      <c r="O22" s="211"/>
      <c r="P22" s="211"/>
      <c r="Q22" s="211">
        <f t="shared" si="1"/>
        <v>17806471</v>
      </c>
      <c r="R22" s="211"/>
      <c r="S22" s="211"/>
      <c r="T22" s="211"/>
      <c r="U22" s="211"/>
      <c r="V22" s="211"/>
      <c r="W22" s="211"/>
      <c r="X22" s="211"/>
      <c r="Y22" s="211">
        <f t="shared" si="2"/>
        <v>17806471</v>
      </c>
      <c r="Z22" s="212">
        <v>17806471</v>
      </c>
      <c r="AA22" s="211">
        <f t="shared" si="3"/>
        <v>0</v>
      </c>
    </row>
    <row r="23" spans="1:28" ht="15" x14ac:dyDescent="0.25">
      <c r="A23" s="542"/>
      <c r="B23" s="217" t="s">
        <v>17</v>
      </c>
      <c r="C23" s="208" t="s">
        <v>25</v>
      </c>
      <c r="D23" s="209">
        <v>0</v>
      </c>
      <c r="E23" s="210"/>
      <c r="F23" s="209"/>
      <c r="G23" s="209"/>
      <c r="H23" s="209"/>
      <c r="I23" s="209"/>
      <c r="J23" s="211">
        <f t="shared" si="0"/>
        <v>0</v>
      </c>
      <c r="K23" s="211"/>
      <c r="L23" s="211"/>
      <c r="M23" s="211"/>
      <c r="N23" s="211"/>
      <c r="O23" s="211"/>
      <c r="P23" s="211"/>
      <c r="Q23" s="211">
        <f t="shared" si="1"/>
        <v>0</v>
      </c>
      <c r="R23" s="211"/>
      <c r="S23" s="211"/>
      <c r="T23" s="211"/>
      <c r="U23" s="211"/>
      <c r="V23" s="211"/>
      <c r="W23" s="211"/>
      <c r="X23" s="211"/>
      <c r="Y23" s="211">
        <f t="shared" si="2"/>
        <v>0</v>
      </c>
      <c r="Z23" s="212">
        <v>0</v>
      </c>
      <c r="AA23" s="211">
        <f t="shared" si="3"/>
        <v>0</v>
      </c>
    </row>
    <row r="24" spans="1:28" ht="15" x14ac:dyDescent="0.25">
      <c r="A24" s="542"/>
      <c r="B24" s="223" t="s">
        <v>17</v>
      </c>
      <c r="C24" s="208" t="s">
        <v>41</v>
      </c>
      <c r="D24" s="209">
        <v>0</v>
      </c>
      <c r="E24" s="210"/>
      <c r="F24" s="209"/>
      <c r="G24" s="209"/>
      <c r="H24" s="209"/>
      <c r="I24" s="209"/>
      <c r="J24" s="211">
        <f t="shared" si="0"/>
        <v>0</v>
      </c>
      <c r="K24" s="211"/>
      <c r="L24" s="211"/>
      <c r="M24" s="211"/>
      <c r="N24" s="211"/>
      <c r="O24" s="211"/>
      <c r="P24" s="211"/>
      <c r="Q24" s="211">
        <f t="shared" si="1"/>
        <v>0</v>
      </c>
      <c r="R24" s="211"/>
      <c r="S24" s="211"/>
      <c r="T24" s="211"/>
      <c r="U24" s="211"/>
      <c r="V24" s="211"/>
      <c r="W24" s="211"/>
      <c r="X24" s="211"/>
      <c r="Y24" s="211">
        <f t="shared" si="2"/>
        <v>0</v>
      </c>
      <c r="Z24" s="212">
        <v>0</v>
      </c>
      <c r="AA24" s="215">
        <f t="shared" si="3"/>
        <v>0</v>
      </c>
    </row>
    <row r="25" spans="1:28" ht="15" x14ac:dyDescent="0.25">
      <c r="A25" s="543"/>
      <c r="B25" s="218" t="s">
        <v>17</v>
      </c>
      <c r="C25" s="208" t="s">
        <v>40</v>
      </c>
      <c r="D25" s="209"/>
      <c r="E25" s="210"/>
      <c r="F25" s="209"/>
      <c r="G25" s="209"/>
      <c r="H25" s="209"/>
      <c r="I25" s="209"/>
      <c r="J25" s="211">
        <f t="shared" si="0"/>
        <v>0</v>
      </c>
      <c r="K25" s="211"/>
      <c r="L25" s="211"/>
      <c r="M25" s="211"/>
      <c r="N25" s="211"/>
      <c r="O25" s="211"/>
      <c r="P25" s="211"/>
      <c r="Q25" s="211">
        <f t="shared" si="1"/>
        <v>0</v>
      </c>
      <c r="R25" s="211"/>
      <c r="S25" s="211"/>
      <c r="T25" s="211"/>
      <c r="U25" s="211"/>
      <c r="V25" s="211"/>
      <c r="W25" s="211"/>
      <c r="X25" s="211"/>
      <c r="Y25" s="211">
        <f t="shared" si="2"/>
        <v>0</v>
      </c>
      <c r="Z25" s="212">
        <v>0</v>
      </c>
      <c r="AA25" s="211">
        <f t="shared" si="3"/>
        <v>0</v>
      </c>
    </row>
    <row r="26" spans="1:28" ht="21" customHeight="1" x14ac:dyDescent="0.25">
      <c r="A26" s="544" t="s">
        <v>132</v>
      </c>
      <c r="B26" s="217" t="s">
        <v>4</v>
      </c>
      <c r="C26" s="224" t="s">
        <v>25</v>
      </c>
      <c r="D26" s="209">
        <v>0</v>
      </c>
      <c r="E26" s="210"/>
      <c r="F26" s="209"/>
      <c r="G26" s="209"/>
      <c r="H26" s="209"/>
      <c r="I26" s="209"/>
      <c r="J26" s="211">
        <f t="shared" si="0"/>
        <v>0</v>
      </c>
      <c r="K26" s="211"/>
      <c r="L26" s="211"/>
      <c r="M26" s="211"/>
      <c r="N26" s="211"/>
      <c r="O26" s="211"/>
      <c r="P26" s="211"/>
      <c r="Q26" s="211">
        <f t="shared" si="1"/>
        <v>0</v>
      </c>
      <c r="R26" s="211"/>
      <c r="S26" s="211"/>
      <c r="T26" s="211"/>
      <c r="U26" s="211"/>
      <c r="V26" s="211"/>
      <c r="W26" s="211"/>
      <c r="X26" s="211"/>
      <c r="Y26" s="211">
        <f t="shared" si="2"/>
        <v>0</v>
      </c>
      <c r="Z26" s="212">
        <v>0</v>
      </c>
      <c r="AA26" s="211">
        <f t="shared" si="3"/>
        <v>0</v>
      </c>
    </row>
    <row r="27" spans="1:28" ht="21" customHeight="1" x14ac:dyDescent="0.25">
      <c r="A27" s="545"/>
      <c r="B27" s="218" t="s">
        <v>4</v>
      </c>
      <c r="C27" s="224" t="s">
        <v>37</v>
      </c>
      <c r="D27" s="209">
        <v>0</v>
      </c>
      <c r="E27" s="210"/>
      <c r="F27" s="209"/>
      <c r="G27" s="209"/>
      <c r="H27" s="209"/>
      <c r="I27" s="209"/>
      <c r="J27" s="211">
        <f t="shared" si="0"/>
        <v>0</v>
      </c>
      <c r="K27" s="211"/>
      <c r="L27" s="211"/>
      <c r="M27" s="211"/>
      <c r="N27" s="211"/>
      <c r="O27" s="211"/>
      <c r="P27" s="211"/>
      <c r="Q27" s="211">
        <f t="shared" si="1"/>
        <v>0</v>
      </c>
      <c r="R27" s="211"/>
      <c r="S27" s="211"/>
      <c r="T27" s="211"/>
      <c r="U27" s="211"/>
      <c r="V27" s="211"/>
      <c r="W27" s="211"/>
      <c r="X27" s="211"/>
      <c r="Y27" s="211">
        <f t="shared" si="2"/>
        <v>0</v>
      </c>
      <c r="Z27" s="212">
        <v>0</v>
      </c>
      <c r="AA27" s="211">
        <f t="shared" si="3"/>
        <v>0</v>
      </c>
    </row>
    <row r="28" spans="1:28" ht="21" customHeight="1" x14ac:dyDescent="0.25">
      <c r="A28" s="545"/>
      <c r="B28" s="218" t="s">
        <v>4</v>
      </c>
      <c r="C28" s="224" t="s">
        <v>28</v>
      </c>
      <c r="D28" s="209">
        <v>405251</v>
      </c>
      <c r="E28" s="210"/>
      <c r="F28" s="209"/>
      <c r="G28" s="209"/>
      <c r="H28" s="209"/>
      <c r="I28" s="209"/>
      <c r="J28" s="211">
        <f t="shared" si="0"/>
        <v>405251</v>
      </c>
      <c r="K28" s="211"/>
      <c r="L28" s="211"/>
      <c r="M28" s="211"/>
      <c r="N28" s="211"/>
      <c r="O28" s="211"/>
      <c r="P28" s="211"/>
      <c r="Q28" s="211">
        <f t="shared" si="1"/>
        <v>405251</v>
      </c>
      <c r="R28" s="211"/>
      <c r="S28" s="211"/>
      <c r="T28" s="211"/>
      <c r="U28" s="211"/>
      <c r="V28" s="211"/>
      <c r="W28" s="211"/>
      <c r="X28" s="211"/>
      <c r="Y28" s="211">
        <f t="shared" si="2"/>
        <v>405251</v>
      </c>
      <c r="Z28" s="212">
        <v>405251</v>
      </c>
      <c r="AA28" s="211">
        <f t="shared" si="3"/>
        <v>0</v>
      </c>
    </row>
    <row r="29" spans="1:28" ht="21" customHeight="1" x14ac:dyDescent="0.25">
      <c r="A29" s="546"/>
      <c r="B29" s="218" t="s">
        <v>128</v>
      </c>
      <c r="C29" s="224" t="s">
        <v>41</v>
      </c>
      <c r="D29" s="209">
        <v>0</v>
      </c>
      <c r="E29" s="210"/>
      <c r="F29" s="209"/>
      <c r="G29" s="209"/>
      <c r="H29" s="209"/>
      <c r="I29" s="209"/>
      <c r="J29" s="211">
        <f t="shared" si="0"/>
        <v>0</v>
      </c>
      <c r="K29" s="211"/>
      <c r="L29" s="211"/>
      <c r="M29" s="211"/>
      <c r="N29" s="211"/>
      <c r="O29" s="211"/>
      <c r="P29" s="211"/>
      <c r="Q29" s="211">
        <f t="shared" si="1"/>
        <v>0</v>
      </c>
      <c r="R29" s="211"/>
      <c r="S29" s="211"/>
      <c r="T29" s="211"/>
      <c r="U29" s="211"/>
      <c r="V29" s="211"/>
      <c r="W29" s="211"/>
      <c r="X29" s="211"/>
      <c r="Y29" s="211">
        <f t="shared" si="2"/>
        <v>0</v>
      </c>
      <c r="Z29" s="212">
        <v>0</v>
      </c>
      <c r="AA29" s="215">
        <f t="shared" si="3"/>
        <v>0</v>
      </c>
      <c r="AB29" s="166"/>
    </row>
    <row r="30" spans="1:28" ht="15" x14ac:dyDescent="0.25">
      <c r="A30" s="547" t="s">
        <v>29</v>
      </c>
      <c r="B30" s="220" t="s">
        <v>4</v>
      </c>
      <c r="C30" s="208" t="s">
        <v>25</v>
      </c>
      <c r="D30" s="226">
        <v>300294416</v>
      </c>
      <c r="E30" s="210"/>
      <c r="F30" s="209">
        <v>13843574</v>
      </c>
      <c r="G30" s="209">
        <v>8682782</v>
      </c>
      <c r="H30" s="209"/>
      <c r="I30" s="209"/>
      <c r="J30" s="211">
        <f t="shared" si="0"/>
        <v>322820772</v>
      </c>
      <c r="K30" s="211"/>
      <c r="L30" s="211">
        <f>1704000-2912576</f>
        <v>-1208576</v>
      </c>
      <c r="M30" s="211">
        <v>-2109251</v>
      </c>
      <c r="N30" s="211"/>
      <c r="O30" s="211"/>
      <c r="P30" s="211"/>
      <c r="Q30" s="211">
        <f>SUM(J30:P30)</f>
        <v>319502945</v>
      </c>
      <c r="R30" s="211">
        <v>-242110</v>
      </c>
      <c r="S30" s="211"/>
      <c r="T30" s="211"/>
      <c r="U30" s="211">
        <v>9069885</v>
      </c>
      <c r="V30" s="211"/>
      <c r="W30" s="211">
        <v>-3715271</v>
      </c>
      <c r="X30" s="211"/>
      <c r="Y30" s="211">
        <f t="shared" si="2"/>
        <v>324615449</v>
      </c>
      <c r="Z30" s="212">
        <f>266312855-9735125</f>
        <v>256577730</v>
      </c>
      <c r="AA30" s="211">
        <f t="shared" si="3"/>
        <v>68037719</v>
      </c>
    </row>
    <row r="31" spans="1:28" ht="15" x14ac:dyDescent="0.25">
      <c r="A31" s="548"/>
      <c r="B31" s="220" t="s">
        <v>4</v>
      </c>
      <c r="C31" s="208" t="s">
        <v>37</v>
      </c>
      <c r="D31" s="226">
        <v>0</v>
      </c>
      <c r="E31" s="210"/>
      <c r="F31" s="209"/>
      <c r="G31" s="209"/>
      <c r="H31" s="209"/>
      <c r="I31" s="209"/>
      <c r="J31" s="211"/>
      <c r="K31" s="211"/>
      <c r="L31" s="211"/>
      <c r="M31" s="211"/>
      <c r="N31" s="211"/>
      <c r="O31" s="211"/>
      <c r="P31" s="211"/>
      <c r="Q31" s="211">
        <v>0</v>
      </c>
      <c r="R31" s="211">
        <v>242110</v>
      </c>
      <c r="S31" s="211"/>
      <c r="T31" s="211"/>
      <c r="U31" s="211"/>
      <c r="V31" s="211"/>
      <c r="W31" s="211"/>
      <c r="X31" s="211"/>
      <c r="Y31" s="211">
        <f t="shared" si="2"/>
        <v>242110</v>
      </c>
      <c r="Z31" s="212">
        <v>0</v>
      </c>
      <c r="AA31" s="211">
        <f t="shared" si="3"/>
        <v>242110</v>
      </c>
    </row>
    <row r="32" spans="1:28" ht="15" x14ac:dyDescent="0.25">
      <c r="A32" s="225" t="s">
        <v>87</v>
      </c>
      <c r="B32" s="220" t="s">
        <v>4</v>
      </c>
      <c r="C32" s="208" t="s">
        <v>25</v>
      </c>
      <c r="D32" s="226">
        <v>0</v>
      </c>
      <c r="E32" s="210"/>
      <c r="F32" s="209"/>
      <c r="G32" s="209"/>
      <c r="H32" s="209"/>
      <c r="I32" s="209"/>
      <c r="J32" s="211">
        <f t="shared" si="0"/>
        <v>0</v>
      </c>
      <c r="K32" s="211"/>
      <c r="L32" s="211"/>
      <c r="M32" s="211"/>
      <c r="N32" s="211"/>
      <c r="O32" s="211"/>
      <c r="P32" s="211"/>
      <c r="Q32" s="211">
        <f t="shared" si="1"/>
        <v>0</v>
      </c>
      <c r="R32" s="211"/>
      <c r="S32" s="211"/>
      <c r="T32" s="211"/>
      <c r="U32" s="211"/>
      <c r="V32" s="211"/>
      <c r="W32" s="211"/>
      <c r="X32" s="211"/>
      <c r="Y32" s="211">
        <f t="shared" si="2"/>
        <v>0</v>
      </c>
      <c r="Z32" s="212">
        <v>0</v>
      </c>
      <c r="AA32" s="211">
        <f t="shared" si="3"/>
        <v>0</v>
      </c>
    </row>
    <row r="33" spans="1:27" ht="15" x14ac:dyDescent="0.25">
      <c r="A33" s="227" t="s">
        <v>42</v>
      </c>
      <c r="B33" s="220" t="s">
        <v>4</v>
      </c>
      <c r="C33" s="208" t="s">
        <v>25</v>
      </c>
      <c r="D33" s="209">
        <v>65848973</v>
      </c>
      <c r="E33" s="210"/>
      <c r="F33" s="209"/>
      <c r="G33" s="209"/>
      <c r="H33" s="209"/>
      <c r="I33" s="209"/>
      <c r="J33" s="211">
        <f t="shared" si="0"/>
        <v>65848973</v>
      </c>
      <c r="K33" s="211"/>
      <c r="L33" s="211"/>
      <c r="M33" s="211"/>
      <c r="N33" s="211"/>
      <c r="O33" s="211"/>
      <c r="P33" s="211"/>
      <c r="Q33" s="211">
        <f t="shared" si="1"/>
        <v>65848973</v>
      </c>
      <c r="R33" s="211"/>
      <c r="S33" s="211"/>
      <c r="T33" s="211"/>
      <c r="U33" s="211"/>
      <c r="V33" s="211">
        <v>-4559473</v>
      </c>
      <c r="W33" s="211"/>
      <c r="X33" s="211"/>
      <c r="Y33" s="211">
        <f t="shared" si="2"/>
        <v>61289500</v>
      </c>
      <c r="Z33" s="212">
        <v>46219812</v>
      </c>
      <c r="AA33" s="211">
        <f t="shared" si="3"/>
        <v>15069688</v>
      </c>
    </row>
    <row r="34" spans="1:27" ht="34.5" customHeight="1" thickBot="1" x14ac:dyDescent="0.25">
      <c r="A34" s="573" t="s">
        <v>85</v>
      </c>
      <c r="B34" s="574"/>
      <c r="C34" s="575"/>
      <c r="D34" s="228">
        <f t="shared" ref="D34:P34" si="4">SUM(D6:D33)</f>
        <v>473006849</v>
      </c>
      <c r="E34" s="228">
        <f t="shared" si="4"/>
        <v>0</v>
      </c>
      <c r="F34" s="228">
        <f t="shared" si="4"/>
        <v>13843574</v>
      </c>
      <c r="G34" s="228">
        <f t="shared" si="4"/>
        <v>8682782</v>
      </c>
      <c r="H34" s="228">
        <f t="shared" si="4"/>
        <v>0</v>
      </c>
      <c r="I34" s="228">
        <f t="shared" si="4"/>
        <v>0</v>
      </c>
      <c r="J34" s="229">
        <f t="shared" si="4"/>
        <v>495533205</v>
      </c>
      <c r="K34" s="229">
        <f t="shared" si="4"/>
        <v>0</v>
      </c>
      <c r="L34" s="229">
        <f t="shared" si="4"/>
        <v>-1208576</v>
      </c>
      <c r="M34" s="229">
        <f t="shared" si="4"/>
        <v>-2109251</v>
      </c>
      <c r="N34" s="229">
        <f t="shared" si="4"/>
        <v>808</v>
      </c>
      <c r="O34" s="229">
        <f t="shared" si="4"/>
        <v>-590436</v>
      </c>
      <c r="P34" s="229">
        <f t="shared" si="4"/>
        <v>9069885</v>
      </c>
      <c r="Q34" s="229">
        <f>SUM(J34:P34)</f>
        <v>500695635</v>
      </c>
      <c r="R34" s="229">
        <f t="shared" ref="R34:X34" si="5">SUM(R6:R33)</f>
        <v>0</v>
      </c>
      <c r="S34" s="229">
        <f t="shared" si="5"/>
        <v>500</v>
      </c>
      <c r="T34" s="229">
        <f>SUM(T6:T33)</f>
        <v>-8479449</v>
      </c>
      <c r="U34" s="229">
        <f>SUM(U6:U33)</f>
        <v>9069885</v>
      </c>
      <c r="V34" s="229">
        <f t="shared" si="5"/>
        <v>-4559473</v>
      </c>
      <c r="W34" s="229">
        <f t="shared" si="5"/>
        <v>-3715271</v>
      </c>
      <c r="X34" s="229">
        <f t="shared" si="5"/>
        <v>-590436</v>
      </c>
      <c r="Y34" s="229">
        <f t="shared" si="2"/>
        <v>492421391</v>
      </c>
      <c r="Z34" s="230">
        <f>SUM(Z6:Z33)</f>
        <v>408386989</v>
      </c>
      <c r="AA34" s="228">
        <f t="shared" si="3"/>
        <v>84034402</v>
      </c>
    </row>
    <row r="35" spans="1:27" ht="12.75" customHeight="1" thickTop="1" x14ac:dyDescent="0.25">
      <c r="A35" s="558" t="s">
        <v>18</v>
      </c>
      <c r="B35" s="231" t="s">
        <v>1</v>
      </c>
      <c r="C35" s="335" t="s">
        <v>33</v>
      </c>
      <c r="D35" s="233">
        <v>0</v>
      </c>
      <c r="E35" s="234"/>
      <c r="F35" s="235"/>
      <c r="G35" s="235"/>
      <c r="H35" s="235"/>
      <c r="I35" s="235"/>
      <c r="J35" s="236">
        <f t="shared" ref="J35:J43" si="6">SUM(D35:I35)</f>
        <v>0</v>
      </c>
      <c r="K35" s="236">
        <v>157477</v>
      </c>
      <c r="L35" s="236"/>
      <c r="M35" s="236"/>
      <c r="N35" s="236"/>
      <c r="O35" s="236"/>
      <c r="P35" s="236"/>
      <c r="Q35" s="236">
        <f t="shared" si="1"/>
        <v>157477</v>
      </c>
      <c r="R35" s="236"/>
      <c r="S35" s="236"/>
      <c r="T35" s="236"/>
      <c r="U35" s="236"/>
      <c r="V35" s="236"/>
      <c r="W35" s="236"/>
      <c r="X35" s="236"/>
      <c r="Y35" s="236">
        <f t="shared" si="2"/>
        <v>157477</v>
      </c>
      <c r="Z35" s="237">
        <v>157477</v>
      </c>
      <c r="AA35" s="238">
        <f t="shared" si="3"/>
        <v>0</v>
      </c>
    </row>
    <row r="36" spans="1:27" ht="12.75" customHeight="1" x14ac:dyDescent="0.25">
      <c r="A36" s="559"/>
      <c r="B36" s="223" t="s">
        <v>1</v>
      </c>
      <c r="C36" s="208" t="s">
        <v>184</v>
      </c>
      <c r="D36" s="239">
        <v>1560000</v>
      </c>
      <c r="E36" s="210"/>
      <c r="F36" s="209"/>
      <c r="G36" s="209"/>
      <c r="H36" s="209"/>
      <c r="I36" s="209"/>
      <c r="J36" s="211">
        <f t="shared" si="6"/>
        <v>1560000</v>
      </c>
      <c r="K36" s="211"/>
      <c r="L36" s="211"/>
      <c r="M36" s="211"/>
      <c r="N36" s="211"/>
      <c r="O36" s="211"/>
      <c r="P36" s="211"/>
      <c r="Q36" s="211">
        <f t="shared" si="1"/>
        <v>1560000</v>
      </c>
      <c r="R36" s="211"/>
      <c r="S36" s="211"/>
      <c r="T36" s="211"/>
      <c r="U36" s="211"/>
      <c r="V36" s="211"/>
      <c r="W36" s="211"/>
      <c r="X36" s="211"/>
      <c r="Y36" s="211">
        <f t="shared" si="2"/>
        <v>1560000</v>
      </c>
      <c r="Z36" s="240">
        <v>1170000</v>
      </c>
      <c r="AA36" s="241">
        <f t="shared" si="3"/>
        <v>390000</v>
      </c>
    </row>
    <row r="37" spans="1:27" ht="15" x14ac:dyDescent="0.25">
      <c r="A37" s="559"/>
      <c r="B37" s="223" t="s">
        <v>1</v>
      </c>
      <c r="C37" s="208" t="s">
        <v>89</v>
      </c>
      <c r="D37" s="209">
        <v>0</v>
      </c>
      <c r="E37" s="210"/>
      <c r="F37" s="209"/>
      <c r="G37" s="209"/>
      <c r="H37" s="209"/>
      <c r="I37" s="209"/>
      <c r="J37" s="211">
        <f t="shared" si="6"/>
        <v>0</v>
      </c>
      <c r="K37" s="211"/>
      <c r="L37" s="211"/>
      <c r="M37" s="211"/>
      <c r="N37" s="211"/>
      <c r="O37" s="211"/>
      <c r="P37" s="211"/>
      <c r="Q37" s="211">
        <f t="shared" si="1"/>
        <v>0</v>
      </c>
      <c r="R37" s="211"/>
      <c r="S37" s="211"/>
      <c r="T37" s="211"/>
      <c r="U37" s="211"/>
      <c r="V37" s="211"/>
      <c r="W37" s="211"/>
      <c r="X37" s="211"/>
      <c r="Y37" s="211">
        <f t="shared" si="2"/>
        <v>0</v>
      </c>
      <c r="Z37" s="240">
        <v>0</v>
      </c>
      <c r="AA37" s="241">
        <f t="shared" si="3"/>
        <v>0</v>
      </c>
    </row>
    <row r="38" spans="1:27" ht="15" x14ac:dyDescent="0.25">
      <c r="A38" s="559"/>
      <c r="B38" s="223" t="s">
        <v>1</v>
      </c>
      <c r="C38" s="208" t="s">
        <v>10</v>
      </c>
      <c r="D38" s="209">
        <v>1000000</v>
      </c>
      <c r="E38" s="210"/>
      <c r="F38" s="209"/>
      <c r="G38" s="209"/>
      <c r="H38" s="209"/>
      <c r="I38" s="209"/>
      <c r="J38" s="211">
        <f t="shared" si="6"/>
        <v>1000000</v>
      </c>
      <c r="K38" s="211"/>
      <c r="L38" s="211"/>
      <c r="M38" s="211"/>
      <c r="N38" s="211"/>
      <c r="O38" s="211"/>
      <c r="P38" s="211"/>
      <c r="Q38" s="211">
        <f t="shared" si="1"/>
        <v>1000000</v>
      </c>
      <c r="R38" s="211"/>
      <c r="S38" s="211"/>
      <c r="T38" s="211"/>
      <c r="U38" s="211"/>
      <c r="V38" s="211"/>
      <c r="W38" s="211"/>
      <c r="X38" s="211"/>
      <c r="Y38" s="211">
        <f t="shared" si="2"/>
        <v>1000000</v>
      </c>
      <c r="Z38" s="240">
        <v>0</v>
      </c>
      <c r="AA38" s="241">
        <f t="shared" si="3"/>
        <v>1000000</v>
      </c>
    </row>
    <row r="39" spans="1:27" ht="15" x14ac:dyDescent="0.25">
      <c r="A39" s="559"/>
      <c r="B39" s="223" t="s">
        <v>1</v>
      </c>
      <c r="C39" s="208" t="s">
        <v>2</v>
      </c>
      <c r="D39" s="209">
        <v>14980387</v>
      </c>
      <c r="E39" s="210">
        <v>-4920000</v>
      </c>
      <c r="F39" s="209"/>
      <c r="G39" s="209"/>
      <c r="H39" s="209"/>
      <c r="I39" s="209"/>
      <c r="J39" s="211">
        <f t="shared" si="6"/>
        <v>10060387</v>
      </c>
      <c r="K39" s="211">
        <v>-157477</v>
      </c>
      <c r="L39" s="211"/>
      <c r="M39" s="211"/>
      <c r="N39" s="211"/>
      <c r="O39" s="211"/>
      <c r="P39" s="211">
        <v>6676731</v>
      </c>
      <c r="Q39" s="211">
        <f t="shared" si="1"/>
        <v>16579641</v>
      </c>
      <c r="R39" s="211"/>
      <c r="S39" s="211"/>
      <c r="T39" s="211">
        <v>-6676731</v>
      </c>
      <c r="U39" s="211"/>
      <c r="V39" s="211"/>
      <c r="W39" s="211"/>
      <c r="X39" s="211"/>
      <c r="Y39" s="211">
        <f t="shared" si="2"/>
        <v>9902910</v>
      </c>
      <c r="Z39" s="240">
        <v>3158177</v>
      </c>
      <c r="AA39" s="241">
        <f t="shared" si="3"/>
        <v>6744733</v>
      </c>
    </row>
    <row r="40" spans="1:27" ht="15" x14ac:dyDescent="0.25">
      <c r="A40" s="559"/>
      <c r="B40" s="223" t="s">
        <v>1</v>
      </c>
      <c r="C40" s="208" t="s">
        <v>117</v>
      </c>
      <c r="D40" s="209">
        <v>200000</v>
      </c>
      <c r="E40" s="210"/>
      <c r="F40" s="209"/>
      <c r="G40" s="209"/>
      <c r="H40" s="209"/>
      <c r="I40" s="209"/>
      <c r="J40" s="211">
        <f t="shared" si="6"/>
        <v>200000</v>
      </c>
      <c r="K40" s="211"/>
      <c r="L40" s="211"/>
      <c r="M40" s="211"/>
      <c r="N40" s="211"/>
      <c r="O40" s="211"/>
      <c r="P40" s="211"/>
      <c r="Q40" s="211">
        <f t="shared" si="1"/>
        <v>200000</v>
      </c>
      <c r="R40" s="211"/>
      <c r="S40" s="211"/>
      <c r="T40" s="211"/>
      <c r="U40" s="211"/>
      <c r="V40" s="211"/>
      <c r="W40" s="211"/>
      <c r="X40" s="211"/>
      <c r="Y40" s="211">
        <f t="shared" si="2"/>
        <v>200000</v>
      </c>
      <c r="Z40" s="240">
        <v>42180</v>
      </c>
      <c r="AA40" s="241">
        <f t="shared" si="3"/>
        <v>157820</v>
      </c>
    </row>
    <row r="41" spans="1:27" ht="15" x14ac:dyDescent="0.25">
      <c r="A41" s="559"/>
      <c r="B41" s="223" t="s">
        <v>1</v>
      </c>
      <c r="C41" s="208" t="s">
        <v>11</v>
      </c>
      <c r="D41" s="209">
        <v>2027243</v>
      </c>
      <c r="E41" s="210"/>
      <c r="F41" s="209"/>
      <c r="G41" s="209"/>
      <c r="H41" s="209"/>
      <c r="I41" s="209"/>
      <c r="J41" s="211">
        <f t="shared" si="6"/>
        <v>2027243</v>
      </c>
      <c r="K41" s="211"/>
      <c r="L41" s="211"/>
      <c r="M41" s="211"/>
      <c r="N41" s="211"/>
      <c r="O41" s="211"/>
      <c r="P41" s="211">
        <v>1802718</v>
      </c>
      <c r="Q41" s="211">
        <f t="shared" si="1"/>
        <v>3829961</v>
      </c>
      <c r="R41" s="211"/>
      <c r="S41" s="211"/>
      <c r="T41" s="211">
        <v>-1802718</v>
      </c>
      <c r="U41" s="211"/>
      <c r="V41" s="211"/>
      <c r="W41" s="211"/>
      <c r="X41" s="211"/>
      <c r="Y41" s="211">
        <f t="shared" si="2"/>
        <v>2027243</v>
      </c>
      <c r="Z41" s="240">
        <v>77938</v>
      </c>
      <c r="AA41" s="241">
        <f t="shared" si="3"/>
        <v>1949305</v>
      </c>
    </row>
    <row r="42" spans="1:27" ht="15" x14ac:dyDescent="0.25">
      <c r="A42" s="559"/>
      <c r="B42" s="223" t="s">
        <v>1</v>
      </c>
      <c r="C42" s="208" t="s">
        <v>91</v>
      </c>
      <c r="D42" s="209">
        <v>0</v>
      </c>
      <c r="E42" s="210"/>
      <c r="F42" s="209"/>
      <c r="G42" s="209"/>
      <c r="H42" s="209"/>
      <c r="I42" s="209"/>
      <c r="J42" s="211">
        <f t="shared" si="6"/>
        <v>0</v>
      </c>
      <c r="K42" s="211"/>
      <c r="L42" s="211"/>
      <c r="M42" s="211"/>
      <c r="N42" s="211"/>
      <c r="O42" s="211"/>
      <c r="P42" s="211"/>
      <c r="Q42" s="211">
        <f t="shared" si="1"/>
        <v>0</v>
      </c>
      <c r="R42" s="211"/>
      <c r="S42" s="211"/>
      <c r="T42" s="211"/>
      <c r="U42" s="211"/>
      <c r="V42" s="211"/>
      <c r="W42" s="211"/>
      <c r="X42" s="211"/>
      <c r="Y42" s="211">
        <f t="shared" si="2"/>
        <v>0</v>
      </c>
      <c r="Z42" s="240">
        <v>0</v>
      </c>
      <c r="AA42" s="241">
        <f t="shared" si="3"/>
        <v>0</v>
      </c>
    </row>
    <row r="43" spans="1:27" ht="15" x14ac:dyDescent="0.25">
      <c r="A43" s="559"/>
      <c r="B43" s="223" t="s">
        <v>1</v>
      </c>
      <c r="C43" s="208" t="s">
        <v>12</v>
      </c>
      <c r="D43" s="209">
        <v>100000</v>
      </c>
      <c r="E43" s="210"/>
      <c r="F43" s="209"/>
      <c r="G43" s="209"/>
      <c r="H43" s="209"/>
      <c r="I43" s="209"/>
      <c r="J43" s="211">
        <f t="shared" si="6"/>
        <v>100000</v>
      </c>
      <c r="K43" s="211"/>
      <c r="L43" s="211"/>
      <c r="M43" s="211"/>
      <c r="N43" s="211">
        <v>808</v>
      </c>
      <c r="O43" s="211"/>
      <c r="P43" s="211"/>
      <c r="Q43" s="211">
        <f t="shared" si="1"/>
        <v>100808</v>
      </c>
      <c r="R43" s="211"/>
      <c r="S43" s="211">
        <v>500</v>
      </c>
      <c r="T43" s="211"/>
      <c r="U43" s="211"/>
      <c r="V43" s="211"/>
      <c r="W43" s="211"/>
      <c r="X43" s="211"/>
      <c r="Y43" s="211">
        <f t="shared" si="2"/>
        <v>101308</v>
      </c>
      <c r="Z43" s="240">
        <v>596</v>
      </c>
      <c r="AA43" s="242">
        <f t="shared" si="3"/>
        <v>100712</v>
      </c>
    </row>
    <row r="44" spans="1:27" s="166" customFormat="1" ht="15" x14ac:dyDescent="0.25">
      <c r="A44" s="559"/>
      <c r="B44" s="243" t="s">
        <v>1</v>
      </c>
      <c r="C44" s="244" t="s">
        <v>95</v>
      </c>
      <c r="D44" s="245">
        <f>SUM(D35:D43)</f>
        <v>19867630</v>
      </c>
      <c r="E44" s="245">
        <f t="shared" ref="E44:Z44" si="7">SUM(E35:E43)</f>
        <v>-4920000</v>
      </c>
      <c r="F44" s="245">
        <f t="shared" si="7"/>
        <v>0</v>
      </c>
      <c r="G44" s="245">
        <f t="shared" si="7"/>
        <v>0</v>
      </c>
      <c r="H44" s="245">
        <f t="shared" si="7"/>
        <v>0</v>
      </c>
      <c r="I44" s="245">
        <f t="shared" si="7"/>
        <v>0</v>
      </c>
      <c r="J44" s="245">
        <f t="shared" si="7"/>
        <v>14947630</v>
      </c>
      <c r="K44" s="245">
        <f t="shared" si="7"/>
        <v>0</v>
      </c>
      <c r="L44" s="245">
        <f t="shared" si="7"/>
        <v>0</v>
      </c>
      <c r="M44" s="245">
        <f t="shared" si="7"/>
        <v>0</v>
      </c>
      <c r="N44" s="245">
        <f t="shared" si="7"/>
        <v>808</v>
      </c>
      <c r="O44" s="245">
        <f t="shared" si="7"/>
        <v>0</v>
      </c>
      <c r="P44" s="245">
        <f t="shared" si="7"/>
        <v>8479449</v>
      </c>
      <c r="Q44" s="245">
        <f t="shared" si="1"/>
        <v>23427887</v>
      </c>
      <c r="R44" s="245">
        <f>SUM(R35:R43)</f>
        <v>0</v>
      </c>
      <c r="S44" s="245">
        <f t="shared" ref="S44:X44" si="8">SUM(S35:S43)</f>
        <v>500</v>
      </c>
      <c r="T44" s="245">
        <f t="shared" si="8"/>
        <v>-8479449</v>
      </c>
      <c r="U44" s="245">
        <f t="shared" si="8"/>
        <v>0</v>
      </c>
      <c r="V44" s="245">
        <f t="shared" si="8"/>
        <v>0</v>
      </c>
      <c r="W44" s="245">
        <f t="shared" si="8"/>
        <v>0</v>
      </c>
      <c r="X44" s="245">
        <f t="shared" si="8"/>
        <v>0</v>
      </c>
      <c r="Y44" s="245">
        <f t="shared" si="2"/>
        <v>14948938</v>
      </c>
      <c r="Z44" s="245">
        <f t="shared" si="7"/>
        <v>4606368</v>
      </c>
      <c r="AA44" s="245">
        <f t="shared" si="3"/>
        <v>10342570</v>
      </c>
    </row>
    <row r="45" spans="1:27" ht="15" x14ac:dyDescent="0.25">
      <c r="A45" s="559"/>
      <c r="B45" s="217" t="s">
        <v>4</v>
      </c>
      <c r="C45" s="208" t="s">
        <v>23</v>
      </c>
      <c r="D45" s="209">
        <f>3810000+934369</f>
        <v>4744369</v>
      </c>
      <c r="E45" s="210"/>
      <c r="F45" s="209"/>
      <c r="G45" s="209"/>
      <c r="H45" s="209"/>
      <c r="I45" s="209"/>
      <c r="J45" s="211">
        <f>SUM(D45:I45)</f>
        <v>4744369</v>
      </c>
      <c r="K45" s="211"/>
      <c r="L45" s="211"/>
      <c r="M45" s="211"/>
      <c r="N45" s="211"/>
      <c r="O45" s="211">
        <v>-590436</v>
      </c>
      <c r="P45" s="211">
        <v>590436</v>
      </c>
      <c r="Q45" s="211">
        <f t="shared" si="1"/>
        <v>4744369</v>
      </c>
      <c r="R45" s="211"/>
      <c r="S45" s="211"/>
      <c r="T45" s="211"/>
      <c r="U45" s="211"/>
      <c r="V45" s="211"/>
      <c r="W45" s="211"/>
      <c r="X45" s="211">
        <v>-590436</v>
      </c>
      <c r="Y45" s="211">
        <f t="shared" si="2"/>
        <v>4153933</v>
      </c>
      <c r="Z45" s="246">
        <v>4572852</v>
      </c>
      <c r="AA45" s="242">
        <f t="shared" si="3"/>
        <v>-418919</v>
      </c>
    </row>
    <row r="46" spans="1:27" ht="15" x14ac:dyDescent="0.25">
      <c r="A46" s="559"/>
      <c r="B46" s="217" t="s">
        <v>4</v>
      </c>
      <c r="C46" s="208" t="s">
        <v>5</v>
      </c>
      <c r="D46" s="209">
        <v>0</v>
      </c>
      <c r="E46" s="247"/>
      <c r="F46" s="209"/>
      <c r="G46" s="209"/>
      <c r="H46" s="209"/>
      <c r="I46" s="209"/>
      <c r="J46" s="211">
        <f>SUM(D46:I46)</f>
        <v>0</v>
      </c>
      <c r="K46" s="211"/>
      <c r="L46" s="211"/>
      <c r="M46" s="211"/>
      <c r="N46" s="211"/>
      <c r="O46" s="211"/>
      <c r="P46" s="211"/>
      <c r="Q46" s="211">
        <f t="shared" si="1"/>
        <v>0</v>
      </c>
      <c r="R46" s="211"/>
      <c r="S46" s="211"/>
      <c r="T46" s="211"/>
      <c r="U46" s="211"/>
      <c r="V46" s="211"/>
      <c r="W46" s="211"/>
      <c r="X46" s="211"/>
      <c r="Y46" s="211">
        <f t="shared" si="2"/>
        <v>0</v>
      </c>
      <c r="Z46" s="240">
        <v>0</v>
      </c>
      <c r="AA46" s="241">
        <f t="shared" si="3"/>
        <v>0</v>
      </c>
    </row>
    <row r="47" spans="1:27" ht="15" x14ac:dyDescent="0.25">
      <c r="A47" s="559"/>
      <c r="B47" s="248" t="s">
        <v>4</v>
      </c>
      <c r="C47" s="244" t="s">
        <v>96</v>
      </c>
      <c r="D47" s="245">
        <f>SUM(D45:D46)</f>
        <v>4744369</v>
      </c>
      <c r="E47" s="245">
        <f t="shared" ref="E47:Z47" si="9">SUM(E45:E46)</f>
        <v>0</v>
      </c>
      <c r="F47" s="245">
        <f t="shared" si="9"/>
        <v>0</v>
      </c>
      <c r="G47" s="245">
        <f t="shared" si="9"/>
        <v>0</v>
      </c>
      <c r="H47" s="245">
        <f t="shared" si="9"/>
        <v>0</v>
      </c>
      <c r="I47" s="245">
        <f t="shared" si="9"/>
        <v>0</v>
      </c>
      <c r="J47" s="245">
        <f t="shared" si="9"/>
        <v>4744369</v>
      </c>
      <c r="K47" s="245">
        <f t="shared" si="9"/>
        <v>0</v>
      </c>
      <c r="L47" s="245">
        <f t="shared" si="9"/>
        <v>0</v>
      </c>
      <c r="M47" s="245">
        <f t="shared" si="9"/>
        <v>0</v>
      </c>
      <c r="N47" s="245">
        <f t="shared" si="9"/>
        <v>0</v>
      </c>
      <c r="O47" s="245">
        <f t="shared" si="9"/>
        <v>-590436</v>
      </c>
      <c r="P47" s="245">
        <f t="shared" si="9"/>
        <v>590436</v>
      </c>
      <c r="Q47" s="245">
        <f t="shared" si="1"/>
        <v>4744369</v>
      </c>
      <c r="R47" s="245">
        <f>SUM(R45:R46)</f>
        <v>0</v>
      </c>
      <c r="S47" s="245">
        <f t="shared" ref="S47:X47" si="10">SUM(S45:S46)</f>
        <v>0</v>
      </c>
      <c r="T47" s="245">
        <f t="shared" si="10"/>
        <v>0</v>
      </c>
      <c r="U47" s="245">
        <f t="shared" si="10"/>
        <v>0</v>
      </c>
      <c r="V47" s="245">
        <f t="shared" si="10"/>
        <v>0</v>
      </c>
      <c r="W47" s="245">
        <f t="shared" si="10"/>
        <v>0</v>
      </c>
      <c r="X47" s="245">
        <f t="shared" si="10"/>
        <v>-590436</v>
      </c>
      <c r="Y47" s="245">
        <f t="shared" si="2"/>
        <v>4153933</v>
      </c>
      <c r="Z47" s="245">
        <f t="shared" si="9"/>
        <v>4572852</v>
      </c>
      <c r="AA47" s="245">
        <f t="shared" si="3"/>
        <v>-418919</v>
      </c>
    </row>
    <row r="48" spans="1:27" ht="15.75" thickBot="1" x14ac:dyDescent="0.3">
      <c r="A48" s="559"/>
      <c r="B48" s="248" t="s">
        <v>4</v>
      </c>
      <c r="C48" s="249" t="s">
        <v>3</v>
      </c>
      <c r="D48" s="250">
        <v>368611389</v>
      </c>
      <c r="E48" s="251"/>
      <c r="F48" s="250">
        <v>13843574</v>
      </c>
      <c r="G48" s="250">
        <v>8682782</v>
      </c>
      <c r="H48" s="250"/>
      <c r="I48" s="250"/>
      <c r="J48" s="250">
        <f t="shared" ref="J48:J61" si="11">SUM(D48:I48)</f>
        <v>391137745</v>
      </c>
      <c r="K48" s="250"/>
      <c r="L48" s="250">
        <v>-1208576</v>
      </c>
      <c r="M48" s="250">
        <v>-2109251</v>
      </c>
      <c r="N48" s="250"/>
      <c r="O48" s="250"/>
      <c r="P48" s="250"/>
      <c r="Q48" s="250">
        <f t="shared" si="1"/>
        <v>387819918</v>
      </c>
      <c r="R48" s="250"/>
      <c r="S48" s="250"/>
      <c r="T48" s="250"/>
      <c r="U48" s="250">
        <v>9069885</v>
      </c>
      <c r="V48" s="250">
        <v>-4559473</v>
      </c>
      <c r="W48" s="250">
        <v>-3715271</v>
      </c>
      <c r="X48" s="250"/>
      <c r="Y48" s="250">
        <f t="shared" si="2"/>
        <v>388615059</v>
      </c>
      <c r="Z48" s="252">
        <f>305930782-665240</f>
        <v>305265542</v>
      </c>
      <c r="AA48" s="253">
        <f t="shared" si="3"/>
        <v>83349517</v>
      </c>
    </row>
    <row r="49" spans="1:27" ht="15.75" thickBot="1" x14ac:dyDescent="0.3">
      <c r="A49" s="563"/>
      <c r="B49" s="254" t="s">
        <v>128</v>
      </c>
      <c r="C49" s="255" t="s">
        <v>12</v>
      </c>
      <c r="D49" s="256">
        <v>0</v>
      </c>
      <c r="E49" s="257"/>
      <c r="F49" s="256"/>
      <c r="G49" s="256"/>
      <c r="H49" s="256"/>
      <c r="I49" s="256"/>
      <c r="J49" s="256">
        <f t="shared" si="11"/>
        <v>0</v>
      </c>
      <c r="K49" s="256"/>
      <c r="L49" s="256"/>
      <c r="M49" s="256"/>
      <c r="N49" s="256"/>
      <c r="O49" s="256"/>
      <c r="P49" s="256"/>
      <c r="Q49" s="256">
        <f t="shared" si="1"/>
        <v>0</v>
      </c>
      <c r="R49" s="256"/>
      <c r="S49" s="256"/>
      <c r="T49" s="256"/>
      <c r="U49" s="256"/>
      <c r="V49" s="256"/>
      <c r="W49" s="256"/>
      <c r="X49" s="256"/>
      <c r="Y49" s="256">
        <f t="shared" si="2"/>
        <v>0</v>
      </c>
      <c r="Z49" s="258">
        <v>0</v>
      </c>
      <c r="AA49" s="259">
        <f t="shared" si="3"/>
        <v>0</v>
      </c>
    </row>
    <row r="50" spans="1:27" ht="15.75" thickTop="1" x14ac:dyDescent="0.25">
      <c r="A50" s="566" t="s">
        <v>24</v>
      </c>
      <c r="B50" s="260" t="s">
        <v>4</v>
      </c>
      <c r="C50" s="261" t="s">
        <v>23</v>
      </c>
      <c r="D50" s="262">
        <v>6500000</v>
      </c>
      <c r="E50" s="263"/>
      <c r="F50" s="262"/>
      <c r="G50" s="262"/>
      <c r="H50" s="262"/>
      <c r="I50" s="263"/>
      <c r="J50" s="236">
        <f t="shared" si="11"/>
        <v>6500000</v>
      </c>
      <c r="K50" s="333"/>
      <c r="L50" s="333"/>
      <c r="M50" s="333"/>
      <c r="N50" s="333"/>
      <c r="O50" s="333"/>
      <c r="P50" s="333"/>
      <c r="Q50" s="333">
        <f t="shared" si="1"/>
        <v>6500000</v>
      </c>
      <c r="R50" s="333"/>
      <c r="S50" s="333"/>
      <c r="T50" s="333"/>
      <c r="U50" s="333"/>
      <c r="V50" s="333"/>
      <c r="W50" s="333"/>
      <c r="X50" s="333"/>
      <c r="Y50" s="333">
        <f t="shared" si="2"/>
        <v>6500000</v>
      </c>
      <c r="Z50" s="264">
        <v>4875000</v>
      </c>
      <c r="AA50" s="265">
        <f t="shared" si="3"/>
        <v>1625000</v>
      </c>
    </row>
    <row r="51" spans="1:27" ht="15.75" thickBot="1" x14ac:dyDescent="0.3">
      <c r="A51" s="567"/>
      <c r="B51" s="266" t="s">
        <v>4</v>
      </c>
      <c r="C51" s="267" t="s">
        <v>90</v>
      </c>
      <c r="D51" s="268">
        <v>900000</v>
      </c>
      <c r="E51" s="269"/>
      <c r="F51" s="268"/>
      <c r="G51" s="268"/>
      <c r="H51" s="268"/>
      <c r="I51" s="269"/>
      <c r="J51" s="270">
        <f t="shared" si="11"/>
        <v>900000</v>
      </c>
      <c r="K51" s="334"/>
      <c r="L51" s="334"/>
      <c r="M51" s="334"/>
      <c r="N51" s="334"/>
      <c r="O51" s="334"/>
      <c r="P51" s="334"/>
      <c r="Q51" s="334">
        <f t="shared" si="1"/>
        <v>900000</v>
      </c>
      <c r="R51" s="334"/>
      <c r="S51" s="334"/>
      <c r="T51" s="334"/>
      <c r="U51" s="334"/>
      <c r="V51" s="334"/>
      <c r="W51" s="334"/>
      <c r="X51" s="334"/>
      <c r="Y51" s="334">
        <f t="shared" si="2"/>
        <v>900000</v>
      </c>
      <c r="Z51" s="271">
        <v>0</v>
      </c>
      <c r="AA51" s="272">
        <f t="shared" si="3"/>
        <v>900000</v>
      </c>
    </row>
    <row r="52" spans="1:27" ht="15.75" thickTop="1" x14ac:dyDescent="0.25">
      <c r="A52" s="568" t="s">
        <v>30</v>
      </c>
      <c r="B52" s="273" t="s">
        <v>4</v>
      </c>
      <c r="C52" s="232" t="s">
        <v>23</v>
      </c>
      <c r="D52" s="235">
        <v>8269000</v>
      </c>
      <c r="E52" s="274">
        <v>4920000</v>
      </c>
      <c r="F52" s="235"/>
      <c r="G52" s="235"/>
      <c r="H52" s="235"/>
      <c r="I52" s="235"/>
      <c r="J52" s="236">
        <f t="shared" si="11"/>
        <v>13189000</v>
      </c>
      <c r="K52" s="236"/>
      <c r="L52" s="236"/>
      <c r="M52" s="236"/>
      <c r="N52" s="236"/>
      <c r="O52" s="236"/>
      <c r="P52" s="236"/>
      <c r="Q52" s="236">
        <f t="shared" si="1"/>
        <v>13189000</v>
      </c>
      <c r="R52" s="236"/>
      <c r="S52" s="236"/>
      <c r="T52" s="236"/>
      <c r="U52" s="236"/>
      <c r="V52" s="236"/>
      <c r="W52" s="236"/>
      <c r="X52" s="236"/>
      <c r="Y52" s="236">
        <f t="shared" si="2"/>
        <v>13189000</v>
      </c>
      <c r="Z52" s="237">
        <v>11536753</v>
      </c>
      <c r="AA52" s="238">
        <f t="shared" si="3"/>
        <v>1652247</v>
      </c>
    </row>
    <row r="53" spans="1:27" ht="15.75" thickBot="1" x14ac:dyDescent="0.3">
      <c r="A53" s="569"/>
      <c r="B53" s="266" t="s">
        <v>4</v>
      </c>
      <c r="C53" s="275" t="s">
        <v>5</v>
      </c>
      <c r="D53" s="268">
        <v>50000</v>
      </c>
      <c r="E53" s="269"/>
      <c r="F53" s="268"/>
      <c r="G53" s="268"/>
      <c r="H53" s="268"/>
      <c r="I53" s="268"/>
      <c r="J53" s="270">
        <f t="shared" si="11"/>
        <v>50000</v>
      </c>
      <c r="K53" s="270"/>
      <c r="L53" s="270"/>
      <c r="M53" s="270"/>
      <c r="N53" s="270"/>
      <c r="O53" s="270"/>
      <c r="P53" s="270"/>
      <c r="Q53" s="270">
        <f t="shared" si="1"/>
        <v>50000</v>
      </c>
      <c r="R53" s="270"/>
      <c r="S53" s="270"/>
      <c r="T53" s="270"/>
      <c r="U53" s="270"/>
      <c r="V53" s="270"/>
      <c r="W53" s="270"/>
      <c r="X53" s="270"/>
      <c r="Y53" s="270">
        <f t="shared" si="2"/>
        <v>50000</v>
      </c>
      <c r="Z53" s="276">
        <v>50000</v>
      </c>
      <c r="AA53" s="272">
        <f t="shared" si="3"/>
        <v>0</v>
      </c>
    </row>
    <row r="54" spans="1:27" ht="15.75" thickTop="1" x14ac:dyDescent="0.25">
      <c r="A54" s="564" t="s">
        <v>138</v>
      </c>
      <c r="B54" s="277" t="s">
        <v>6</v>
      </c>
      <c r="C54" s="278" t="s">
        <v>23</v>
      </c>
      <c r="D54" s="262">
        <v>0</v>
      </c>
      <c r="E54" s="279"/>
      <c r="F54" s="262"/>
      <c r="G54" s="262"/>
      <c r="H54" s="262"/>
      <c r="I54" s="262"/>
      <c r="J54" s="236">
        <f t="shared" si="11"/>
        <v>0</v>
      </c>
      <c r="K54" s="236"/>
      <c r="L54" s="236"/>
      <c r="M54" s="236"/>
      <c r="N54" s="236"/>
      <c r="O54" s="236"/>
      <c r="P54" s="236"/>
      <c r="Q54" s="236">
        <f t="shared" si="1"/>
        <v>0</v>
      </c>
      <c r="R54" s="236"/>
      <c r="S54" s="236"/>
      <c r="T54" s="236"/>
      <c r="U54" s="236"/>
      <c r="V54" s="236"/>
      <c r="W54" s="236"/>
      <c r="X54" s="236"/>
      <c r="Y54" s="236">
        <f t="shared" si="2"/>
        <v>0</v>
      </c>
      <c r="Z54" s="280">
        <v>0</v>
      </c>
      <c r="AA54" s="265">
        <f t="shared" si="3"/>
        <v>0</v>
      </c>
    </row>
    <row r="55" spans="1:27" ht="15.75" thickBot="1" x14ac:dyDescent="0.3">
      <c r="A55" s="565"/>
      <c r="B55" s="223" t="s">
        <v>6</v>
      </c>
      <c r="C55" s="275" t="s">
        <v>5</v>
      </c>
      <c r="D55" s="268">
        <v>33692196</v>
      </c>
      <c r="E55" s="269"/>
      <c r="F55" s="268"/>
      <c r="G55" s="268"/>
      <c r="H55" s="268"/>
      <c r="I55" s="268"/>
      <c r="J55" s="270">
        <f t="shared" si="11"/>
        <v>33692196</v>
      </c>
      <c r="K55" s="270"/>
      <c r="L55" s="270"/>
      <c r="M55" s="270"/>
      <c r="N55" s="270"/>
      <c r="O55" s="270"/>
      <c r="P55" s="270"/>
      <c r="Q55" s="270">
        <f t="shared" si="1"/>
        <v>33692196</v>
      </c>
      <c r="R55" s="270"/>
      <c r="S55" s="270"/>
      <c r="T55" s="270"/>
      <c r="U55" s="270"/>
      <c r="V55" s="270"/>
      <c r="W55" s="270"/>
      <c r="X55" s="270"/>
      <c r="Y55" s="270">
        <f t="shared" si="2"/>
        <v>33692196</v>
      </c>
      <c r="Z55" s="276">
        <v>28076830</v>
      </c>
      <c r="AA55" s="272">
        <f t="shared" si="3"/>
        <v>5615366</v>
      </c>
    </row>
    <row r="56" spans="1:27" ht="13.5" customHeight="1" thickTop="1" x14ac:dyDescent="0.25">
      <c r="A56" s="570" t="s">
        <v>48</v>
      </c>
      <c r="B56" s="281" t="s">
        <v>8</v>
      </c>
      <c r="C56" s="282" t="s">
        <v>7</v>
      </c>
      <c r="D56" s="283">
        <v>0</v>
      </c>
      <c r="E56" s="284"/>
      <c r="F56" s="283"/>
      <c r="G56" s="283"/>
      <c r="H56" s="283"/>
      <c r="I56" s="283"/>
      <c r="J56" s="285">
        <f t="shared" si="11"/>
        <v>0</v>
      </c>
      <c r="K56" s="285"/>
      <c r="L56" s="285"/>
      <c r="M56" s="285"/>
      <c r="N56" s="285"/>
      <c r="O56" s="285"/>
      <c r="P56" s="285"/>
      <c r="Q56" s="285">
        <f t="shared" si="1"/>
        <v>0</v>
      </c>
      <c r="R56" s="285"/>
      <c r="S56" s="285"/>
      <c r="T56" s="285"/>
      <c r="U56" s="285"/>
      <c r="V56" s="285"/>
      <c r="W56" s="285"/>
      <c r="X56" s="285"/>
      <c r="Y56" s="285">
        <f t="shared" si="2"/>
        <v>0</v>
      </c>
      <c r="Z56" s="286">
        <v>0</v>
      </c>
      <c r="AA56" s="287">
        <f t="shared" si="3"/>
        <v>0</v>
      </c>
    </row>
    <row r="57" spans="1:27" ht="15" x14ac:dyDescent="0.25">
      <c r="A57" s="571"/>
      <c r="B57" s="288" t="s">
        <v>8</v>
      </c>
      <c r="C57" s="244" t="s">
        <v>9</v>
      </c>
      <c r="D57" s="245">
        <v>0</v>
      </c>
      <c r="E57" s="289"/>
      <c r="F57" s="245"/>
      <c r="G57" s="245"/>
      <c r="H57" s="245"/>
      <c r="I57" s="245"/>
      <c r="J57" s="245">
        <f t="shared" si="11"/>
        <v>0</v>
      </c>
      <c r="K57" s="245"/>
      <c r="L57" s="245"/>
      <c r="M57" s="245"/>
      <c r="N57" s="245"/>
      <c r="O57" s="245"/>
      <c r="P57" s="245"/>
      <c r="Q57" s="245">
        <f t="shared" si="1"/>
        <v>0</v>
      </c>
      <c r="R57" s="245"/>
      <c r="S57" s="245"/>
      <c r="T57" s="245"/>
      <c r="U57" s="245"/>
      <c r="V57" s="245"/>
      <c r="W57" s="245"/>
      <c r="X57" s="245"/>
      <c r="Y57" s="245">
        <f t="shared" si="2"/>
        <v>0</v>
      </c>
      <c r="Z57" s="290">
        <v>0</v>
      </c>
      <c r="AA57" s="291">
        <f t="shared" si="3"/>
        <v>0</v>
      </c>
    </row>
    <row r="58" spans="1:27" ht="15" x14ac:dyDescent="0.25">
      <c r="A58" s="571"/>
      <c r="B58" s="288" t="s">
        <v>8</v>
      </c>
      <c r="C58" s="208" t="s">
        <v>10</v>
      </c>
      <c r="D58" s="209">
        <v>0</v>
      </c>
      <c r="E58" s="210"/>
      <c r="F58" s="209"/>
      <c r="G58" s="209"/>
      <c r="H58" s="209"/>
      <c r="I58" s="209"/>
      <c r="J58" s="211">
        <f t="shared" si="11"/>
        <v>0</v>
      </c>
      <c r="K58" s="211"/>
      <c r="L58" s="211"/>
      <c r="M58" s="211"/>
      <c r="N58" s="211"/>
      <c r="O58" s="211"/>
      <c r="P58" s="211"/>
      <c r="Q58" s="211">
        <f t="shared" si="1"/>
        <v>0</v>
      </c>
      <c r="R58" s="211"/>
      <c r="S58" s="211"/>
      <c r="T58" s="211"/>
      <c r="U58" s="211"/>
      <c r="V58" s="211"/>
      <c r="W58" s="211"/>
      <c r="X58" s="211"/>
      <c r="Y58" s="211">
        <f t="shared" si="2"/>
        <v>0</v>
      </c>
      <c r="Z58" s="240">
        <v>0</v>
      </c>
      <c r="AA58" s="241">
        <f t="shared" si="3"/>
        <v>0</v>
      </c>
    </row>
    <row r="59" spans="1:27" ht="15" x14ac:dyDescent="0.25">
      <c r="A59" s="571"/>
      <c r="B59" s="288" t="s">
        <v>8</v>
      </c>
      <c r="C59" s="208" t="s">
        <v>2</v>
      </c>
      <c r="D59" s="209">
        <v>93998</v>
      </c>
      <c r="E59" s="210"/>
      <c r="F59" s="209"/>
      <c r="G59" s="209"/>
      <c r="H59" s="209"/>
      <c r="I59" s="209"/>
      <c r="J59" s="211">
        <f t="shared" si="11"/>
        <v>93998</v>
      </c>
      <c r="K59" s="211"/>
      <c r="L59" s="211"/>
      <c r="M59" s="211"/>
      <c r="N59" s="211"/>
      <c r="O59" s="211"/>
      <c r="P59" s="211"/>
      <c r="Q59" s="211">
        <f t="shared" si="1"/>
        <v>93998</v>
      </c>
      <c r="R59" s="211"/>
      <c r="S59" s="211"/>
      <c r="T59" s="211"/>
      <c r="U59" s="211"/>
      <c r="V59" s="211"/>
      <c r="W59" s="211"/>
      <c r="X59" s="211"/>
      <c r="Y59" s="211">
        <f t="shared" si="2"/>
        <v>93998</v>
      </c>
      <c r="Z59" s="240">
        <v>0</v>
      </c>
      <c r="AA59" s="241">
        <f t="shared" si="3"/>
        <v>93998</v>
      </c>
    </row>
    <row r="60" spans="1:27" ht="15" x14ac:dyDescent="0.25">
      <c r="A60" s="571"/>
      <c r="B60" s="288" t="s">
        <v>8</v>
      </c>
      <c r="C60" s="208" t="s">
        <v>11</v>
      </c>
      <c r="D60" s="209">
        <v>0</v>
      </c>
      <c r="E60" s="210"/>
      <c r="F60" s="209"/>
      <c r="G60" s="209"/>
      <c r="H60" s="209"/>
      <c r="I60" s="209"/>
      <c r="J60" s="211">
        <f t="shared" si="11"/>
        <v>0</v>
      </c>
      <c r="K60" s="211"/>
      <c r="L60" s="211"/>
      <c r="M60" s="211"/>
      <c r="N60" s="211"/>
      <c r="O60" s="211"/>
      <c r="P60" s="211"/>
      <c r="Q60" s="211">
        <f t="shared" si="1"/>
        <v>0</v>
      </c>
      <c r="R60" s="211"/>
      <c r="S60" s="211"/>
      <c r="T60" s="211"/>
      <c r="U60" s="211"/>
      <c r="V60" s="211"/>
      <c r="W60" s="211"/>
      <c r="X60" s="211"/>
      <c r="Y60" s="211">
        <f t="shared" si="2"/>
        <v>0</v>
      </c>
      <c r="Z60" s="240">
        <v>0</v>
      </c>
      <c r="AA60" s="241">
        <f t="shared" si="3"/>
        <v>0</v>
      </c>
    </row>
    <row r="61" spans="1:27" ht="15" x14ac:dyDescent="0.25">
      <c r="A61" s="571"/>
      <c r="B61" s="288" t="s">
        <v>8</v>
      </c>
      <c r="C61" s="208" t="s">
        <v>12</v>
      </c>
      <c r="D61" s="209">
        <v>0</v>
      </c>
      <c r="E61" s="210"/>
      <c r="F61" s="209"/>
      <c r="G61" s="209"/>
      <c r="H61" s="209"/>
      <c r="I61" s="209"/>
      <c r="J61" s="211">
        <f t="shared" si="11"/>
        <v>0</v>
      </c>
      <c r="K61" s="211"/>
      <c r="L61" s="211"/>
      <c r="M61" s="211"/>
      <c r="N61" s="211"/>
      <c r="O61" s="211"/>
      <c r="P61" s="211"/>
      <c r="Q61" s="211">
        <f t="shared" si="1"/>
        <v>0</v>
      </c>
      <c r="R61" s="211"/>
      <c r="S61" s="211"/>
      <c r="T61" s="211"/>
      <c r="U61" s="211"/>
      <c r="V61" s="211"/>
      <c r="W61" s="211"/>
      <c r="X61" s="211"/>
      <c r="Y61" s="211">
        <f t="shared" si="2"/>
        <v>0</v>
      </c>
      <c r="Z61" s="240">
        <v>0</v>
      </c>
      <c r="AA61" s="241">
        <f t="shared" si="3"/>
        <v>0</v>
      </c>
    </row>
    <row r="62" spans="1:27" ht="15" x14ac:dyDescent="0.25">
      <c r="A62" s="571"/>
      <c r="B62" s="288" t="s">
        <v>8</v>
      </c>
      <c r="C62" s="244" t="s">
        <v>95</v>
      </c>
      <c r="D62" s="245">
        <f>SUM(D58:D61)</f>
        <v>93998</v>
      </c>
      <c r="E62" s="245">
        <f t="shared" ref="E62:Z62" si="12">SUM(E58:E61)</f>
        <v>0</v>
      </c>
      <c r="F62" s="245">
        <f t="shared" si="12"/>
        <v>0</v>
      </c>
      <c r="G62" s="245">
        <f t="shared" si="12"/>
        <v>0</v>
      </c>
      <c r="H62" s="245">
        <f t="shared" si="12"/>
        <v>0</v>
      </c>
      <c r="I62" s="245">
        <f t="shared" si="12"/>
        <v>0</v>
      </c>
      <c r="J62" s="245">
        <f t="shared" si="12"/>
        <v>93998</v>
      </c>
      <c r="K62" s="245">
        <f t="shared" si="12"/>
        <v>0</v>
      </c>
      <c r="L62" s="245">
        <f t="shared" si="12"/>
        <v>0</v>
      </c>
      <c r="M62" s="245">
        <f t="shared" si="12"/>
        <v>0</v>
      </c>
      <c r="N62" s="245">
        <f t="shared" si="12"/>
        <v>0</v>
      </c>
      <c r="O62" s="245">
        <f t="shared" si="12"/>
        <v>0</v>
      </c>
      <c r="P62" s="245">
        <f t="shared" si="12"/>
        <v>0</v>
      </c>
      <c r="Q62" s="245">
        <f t="shared" si="1"/>
        <v>93998</v>
      </c>
      <c r="R62" s="245">
        <f>SUM(R58:R61)</f>
        <v>0</v>
      </c>
      <c r="S62" s="245">
        <f t="shared" ref="S62:X62" si="13">SUM(S58:S61)</f>
        <v>0</v>
      </c>
      <c r="T62" s="245">
        <f t="shared" si="13"/>
        <v>0</v>
      </c>
      <c r="U62" s="245">
        <f t="shared" si="13"/>
        <v>0</v>
      </c>
      <c r="V62" s="245">
        <f t="shared" si="13"/>
        <v>0</v>
      </c>
      <c r="W62" s="245">
        <f t="shared" si="13"/>
        <v>0</v>
      </c>
      <c r="X62" s="245">
        <f t="shared" si="13"/>
        <v>0</v>
      </c>
      <c r="Y62" s="245">
        <f t="shared" si="2"/>
        <v>93998</v>
      </c>
      <c r="Z62" s="245">
        <f t="shared" si="12"/>
        <v>0</v>
      </c>
      <c r="AA62" s="245">
        <f t="shared" si="3"/>
        <v>93998</v>
      </c>
    </row>
    <row r="63" spans="1:27" ht="15" x14ac:dyDescent="0.25">
      <c r="A63" s="571"/>
      <c r="B63" s="288" t="s">
        <v>8</v>
      </c>
      <c r="C63" s="208" t="s">
        <v>31</v>
      </c>
      <c r="D63" s="209">
        <v>0</v>
      </c>
      <c r="E63" s="210"/>
      <c r="F63" s="209"/>
      <c r="G63" s="209"/>
      <c r="H63" s="209"/>
      <c r="I63" s="209"/>
      <c r="J63" s="211">
        <f>SUM(D63:I63)</f>
        <v>0</v>
      </c>
      <c r="K63" s="211"/>
      <c r="L63" s="211"/>
      <c r="M63" s="211"/>
      <c r="N63" s="211"/>
      <c r="O63" s="211"/>
      <c r="P63" s="211"/>
      <c r="Q63" s="211">
        <f t="shared" si="1"/>
        <v>0</v>
      </c>
      <c r="R63" s="211"/>
      <c r="S63" s="211"/>
      <c r="T63" s="211"/>
      <c r="U63" s="211"/>
      <c r="V63" s="211"/>
      <c r="W63" s="211"/>
      <c r="X63" s="211"/>
      <c r="Y63" s="211">
        <f t="shared" si="2"/>
        <v>0</v>
      </c>
      <c r="Z63" s="240">
        <v>0</v>
      </c>
      <c r="AA63" s="241">
        <f t="shared" si="3"/>
        <v>0</v>
      </c>
    </row>
    <row r="64" spans="1:27" ht="15" x14ac:dyDescent="0.25">
      <c r="A64" s="571"/>
      <c r="B64" s="288" t="s">
        <v>8</v>
      </c>
      <c r="C64" s="208" t="s">
        <v>32</v>
      </c>
      <c r="D64" s="209">
        <v>0</v>
      </c>
      <c r="E64" s="210"/>
      <c r="F64" s="209"/>
      <c r="G64" s="209"/>
      <c r="H64" s="209"/>
      <c r="I64" s="209"/>
      <c r="J64" s="211">
        <f>SUM(D64:I64)</f>
        <v>0</v>
      </c>
      <c r="K64" s="211"/>
      <c r="L64" s="211"/>
      <c r="M64" s="211"/>
      <c r="N64" s="211"/>
      <c r="O64" s="211"/>
      <c r="P64" s="211"/>
      <c r="Q64" s="211">
        <f t="shared" si="1"/>
        <v>0</v>
      </c>
      <c r="R64" s="211"/>
      <c r="S64" s="211"/>
      <c r="T64" s="211"/>
      <c r="U64" s="211"/>
      <c r="V64" s="211"/>
      <c r="W64" s="211"/>
      <c r="X64" s="211"/>
      <c r="Y64" s="211">
        <f t="shared" si="2"/>
        <v>0</v>
      </c>
      <c r="Z64" s="240">
        <v>0</v>
      </c>
      <c r="AA64" s="241">
        <f t="shared" si="3"/>
        <v>0</v>
      </c>
    </row>
    <row r="65" spans="1:27" ht="15" x14ac:dyDescent="0.25">
      <c r="A65" s="571"/>
      <c r="B65" s="288" t="s">
        <v>8</v>
      </c>
      <c r="C65" s="208" t="s">
        <v>13</v>
      </c>
      <c r="D65" s="209">
        <v>0</v>
      </c>
      <c r="E65" s="210"/>
      <c r="F65" s="209"/>
      <c r="G65" s="209"/>
      <c r="H65" s="209"/>
      <c r="I65" s="209"/>
      <c r="J65" s="211">
        <f>SUM(D65:I65)</f>
        <v>0</v>
      </c>
      <c r="K65" s="211"/>
      <c r="L65" s="211"/>
      <c r="M65" s="211"/>
      <c r="N65" s="211"/>
      <c r="O65" s="211"/>
      <c r="P65" s="211"/>
      <c r="Q65" s="211">
        <f t="shared" si="1"/>
        <v>0</v>
      </c>
      <c r="R65" s="211"/>
      <c r="S65" s="211"/>
      <c r="T65" s="211"/>
      <c r="U65" s="211"/>
      <c r="V65" s="211"/>
      <c r="W65" s="211"/>
      <c r="X65" s="211"/>
      <c r="Y65" s="211">
        <f t="shared" si="2"/>
        <v>0</v>
      </c>
      <c r="Z65" s="240">
        <v>0</v>
      </c>
      <c r="AA65" s="241">
        <f t="shared" si="3"/>
        <v>0</v>
      </c>
    </row>
    <row r="66" spans="1:27" ht="15" x14ac:dyDescent="0.25">
      <c r="A66" s="571"/>
      <c r="B66" s="288" t="s">
        <v>8</v>
      </c>
      <c r="C66" s="208" t="s">
        <v>14</v>
      </c>
      <c r="D66" s="209">
        <v>0</v>
      </c>
      <c r="E66" s="210"/>
      <c r="F66" s="209"/>
      <c r="G66" s="209"/>
      <c r="H66" s="209"/>
      <c r="I66" s="209"/>
      <c r="J66" s="211">
        <f>SUM(D66:I66)</f>
        <v>0</v>
      </c>
      <c r="K66" s="211"/>
      <c r="L66" s="211"/>
      <c r="M66" s="211"/>
      <c r="N66" s="211"/>
      <c r="O66" s="211"/>
      <c r="P66" s="211"/>
      <c r="Q66" s="211">
        <f t="shared" si="1"/>
        <v>0</v>
      </c>
      <c r="R66" s="211"/>
      <c r="S66" s="211"/>
      <c r="T66" s="211"/>
      <c r="U66" s="211"/>
      <c r="V66" s="211"/>
      <c r="W66" s="211"/>
      <c r="X66" s="211"/>
      <c r="Y66" s="211">
        <f t="shared" si="2"/>
        <v>0</v>
      </c>
      <c r="Z66" s="240">
        <v>0</v>
      </c>
      <c r="AA66" s="241">
        <f t="shared" si="3"/>
        <v>0</v>
      </c>
    </row>
    <row r="67" spans="1:27" ht="15" x14ac:dyDescent="0.25">
      <c r="A67" s="571"/>
      <c r="B67" s="288" t="s">
        <v>8</v>
      </c>
      <c r="C67" s="244" t="s">
        <v>97</v>
      </c>
      <c r="D67" s="245">
        <f>SUM(D63:D66)</f>
        <v>0</v>
      </c>
      <c r="E67" s="245">
        <f t="shared" ref="E67:Z67" si="14">SUM(E63:E66)</f>
        <v>0</v>
      </c>
      <c r="F67" s="245">
        <f t="shared" si="14"/>
        <v>0</v>
      </c>
      <c r="G67" s="245">
        <f t="shared" si="14"/>
        <v>0</v>
      </c>
      <c r="H67" s="245">
        <f t="shared" si="14"/>
        <v>0</v>
      </c>
      <c r="I67" s="245">
        <f t="shared" si="14"/>
        <v>0</v>
      </c>
      <c r="J67" s="245">
        <f t="shared" si="14"/>
        <v>0</v>
      </c>
      <c r="K67" s="245">
        <f t="shared" si="14"/>
        <v>0</v>
      </c>
      <c r="L67" s="245">
        <f t="shared" si="14"/>
        <v>0</v>
      </c>
      <c r="M67" s="245">
        <f t="shared" si="14"/>
        <v>0</v>
      </c>
      <c r="N67" s="245">
        <f t="shared" si="14"/>
        <v>0</v>
      </c>
      <c r="O67" s="245">
        <f t="shared" si="14"/>
        <v>0</v>
      </c>
      <c r="P67" s="245">
        <f t="shared" si="14"/>
        <v>0</v>
      </c>
      <c r="Q67" s="245">
        <f t="shared" si="1"/>
        <v>0</v>
      </c>
      <c r="R67" s="245">
        <f>SUM(R63:R66)</f>
        <v>0</v>
      </c>
      <c r="S67" s="245">
        <f t="shared" ref="S67:X67" si="15">SUM(S63:S66)</f>
        <v>0</v>
      </c>
      <c r="T67" s="245">
        <f t="shared" si="15"/>
        <v>0</v>
      </c>
      <c r="U67" s="245">
        <f t="shared" ref="U67" si="16">SUM(U63:U66)</f>
        <v>0</v>
      </c>
      <c r="V67" s="245">
        <f t="shared" si="15"/>
        <v>0</v>
      </c>
      <c r="W67" s="245">
        <f t="shared" si="15"/>
        <v>0</v>
      </c>
      <c r="X67" s="245">
        <f t="shared" si="15"/>
        <v>0</v>
      </c>
      <c r="Y67" s="245">
        <f t="shared" si="2"/>
        <v>0</v>
      </c>
      <c r="Z67" s="245">
        <f t="shared" si="14"/>
        <v>0</v>
      </c>
      <c r="AA67" s="245">
        <f t="shared" si="3"/>
        <v>0</v>
      </c>
    </row>
    <row r="68" spans="1:27" ht="15" x14ac:dyDescent="0.25">
      <c r="A68" s="571"/>
      <c r="B68" s="288" t="s">
        <v>8</v>
      </c>
      <c r="C68" s="208" t="s">
        <v>15</v>
      </c>
      <c r="D68" s="209">
        <v>0</v>
      </c>
      <c r="E68" s="210"/>
      <c r="F68" s="209"/>
      <c r="G68" s="209"/>
      <c r="H68" s="209"/>
      <c r="I68" s="209"/>
      <c r="J68" s="211">
        <f>SUM(D68:I68)</f>
        <v>0</v>
      </c>
      <c r="K68" s="211"/>
      <c r="L68" s="211"/>
      <c r="M68" s="211"/>
      <c r="N68" s="211"/>
      <c r="O68" s="211"/>
      <c r="P68" s="211"/>
      <c r="Q68" s="211">
        <f t="shared" si="1"/>
        <v>0</v>
      </c>
      <c r="R68" s="211"/>
      <c r="S68" s="211"/>
      <c r="T68" s="211"/>
      <c r="U68" s="211"/>
      <c r="V68" s="211"/>
      <c r="W68" s="211"/>
      <c r="X68" s="211"/>
      <c r="Y68" s="211">
        <f t="shared" si="2"/>
        <v>0</v>
      </c>
      <c r="Z68" s="240">
        <v>0</v>
      </c>
      <c r="AA68" s="241">
        <f t="shared" si="3"/>
        <v>0</v>
      </c>
    </row>
    <row r="69" spans="1:27" ht="15" x14ac:dyDescent="0.25">
      <c r="A69" s="571"/>
      <c r="B69" s="292" t="s">
        <v>8</v>
      </c>
      <c r="C69" s="293" t="s">
        <v>16</v>
      </c>
      <c r="D69" s="294">
        <v>0</v>
      </c>
      <c r="E69" s="295"/>
      <c r="F69" s="294"/>
      <c r="G69" s="294"/>
      <c r="H69" s="294"/>
      <c r="I69" s="294"/>
      <c r="J69" s="296">
        <f>SUM(D69:I69)</f>
        <v>0</v>
      </c>
      <c r="K69" s="296"/>
      <c r="L69" s="296"/>
      <c r="M69" s="296"/>
      <c r="N69" s="296"/>
      <c r="O69" s="296"/>
      <c r="P69" s="296"/>
      <c r="Q69" s="296">
        <f t="shared" si="1"/>
        <v>0</v>
      </c>
      <c r="R69" s="296"/>
      <c r="S69" s="296"/>
      <c r="T69" s="296"/>
      <c r="U69" s="296"/>
      <c r="V69" s="296"/>
      <c r="W69" s="296"/>
      <c r="X69" s="296"/>
      <c r="Y69" s="296">
        <f t="shared" si="2"/>
        <v>0</v>
      </c>
      <c r="Z69" s="297">
        <v>0</v>
      </c>
      <c r="AA69" s="298">
        <f t="shared" si="3"/>
        <v>0</v>
      </c>
    </row>
    <row r="70" spans="1:27" ht="15.75" thickBot="1" x14ac:dyDescent="0.3">
      <c r="A70" s="572"/>
      <c r="B70" s="288" t="s">
        <v>8</v>
      </c>
      <c r="C70" s="299" t="s">
        <v>98</v>
      </c>
      <c r="D70" s="300">
        <f>SUM(D68:D69)</f>
        <v>0</v>
      </c>
      <c r="E70" s="300">
        <f t="shared" ref="E70:Z70" si="17">SUM(E68:E69)</f>
        <v>0</v>
      </c>
      <c r="F70" s="300">
        <f t="shared" si="17"/>
        <v>0</v>
      </c>
      <c r="G70" s="300">
        <f t="shared" si="17"/>
        <v>0</v>
      </c>
      <c r="H70" s="300">
        <f t="shared" si="17"/>
        <v>0</v>
      </c>
      <c r="I70" s="300">
        <f t="shared" si="17"/>
        <v>0</v>
      </c>
      <c r="J70" s="300">
        <f t="shared" si="17"/>
        <v>0</v>
      </c>
      <c r="K70" s="300">
        <f t="shared" si="17"/>
        <v>0</v>
      </c>
      <c r="L70" s="300">
        <f t="shared" si="17"/>
        <v>0</v>
      </c>
      <c r="M70" s="300">
        <f t="shared" si="17"/>
        <v>0</v>
      </c>
      <c r="N70" s="300">
        <f t="shared" si="17"/>
        <v>0</v>
      </c>
      <c r="O70" s="300">
        <f t="shared" si="17"/>
        <v>0</v>
      </c>
      <c r="P70" s="300">
        <f t="shared" si="17"/>
        <v>0</v>
      </c>
      <c r="Q70" s="300">
        <f t="shared" si="1"/>
        <v>0</v>
      </c>
      <c r="R70" s="300">
        <f>SUM(R68:R69)</f>
        <v>0</v>
      </c>
      <c r="S70" s="300">
        <f t="shared" ref="S70:X70" si="18">SUM(S68:S69)</f>
        <v>0</v>
      </c>
      <c r="T70" s="300">
        <f t="shared" si="18"/>
        <v>0</v>
      </c>
      <c r="U70" s="300">
        <f t="shared" ref="U70" si="19">SUM(U68:U69)</f>
        <v>0</v>
      </c>
      <c r="V70" s="300">
        <f t="shared" si="18"/>
        <v>0</v>
      </c>
      <c r="W70" s="300">
        <f t="shared" si="18"/>
        <v>0</v>
      </c>
      <c r="X70" s="300">
        <f t="shared" si="18"/>
        <v>0</v>
      </c>
      <c r="Y70" s="300">
        <f t="shared" si="2"/>
        <v>0</v>
      </c>
      <c r="Z70" s="300">
        <f t="shared" si="17"/>
        <v>0</v>
      </c>
      <c r="AA70" s="300">
        <f t="shared" si="3"/>
        <v>0</v>
      </c>
    </row>
    <row r="71" spans="1:27" ht="12.75" customHeight="1" thickTop="1" thickBot="1" x14ac:dyDescent="0.3">
      <c r="A71" s="558" t="s">
        <v>49</v>
      </c>
      <c r="B71" s="301" t="s">
        <v>1</v>
      </c>
      <c r="C71" s="302" t="s">
        <v>2</v>
      </c>
      <c r="D71" s="302">
        <v>0</v>
      </c>
      <c r="E71" s="303"/>
      <c r="F71" s="304"/>
      <c r="G71" s="304"/>
      <c r="H71" s="304"/>
      <c r="I71" s="304"/>
      <c r="J71" s="305">
        <f>SUM(D71:I71)</f>
        <v>0</v>
      </c>
      <c r="K71" s="305"/>
      <c r="L71" s="305"/>
      <c r="M71" s="305"/>
      <c r="N71" s="305"/>
      <c r="O71" s="305"/>
      <c r="P71" s="305"/>
      <c r="Q71" s="305">
        <f t="shared" si="1"/>
        <v>0</v>
      </c>
      <c r="R71" s="305"/>
      <c r="S71" s="305"/>
      <c r="T71" s="305"/>
      <c r="U71" s="305"/>
      <c r="V71" s="305"/>
      <c r="W71" s="305"/>
      <c r="X71" s="305"/>
      <c r="Y71" s="305">
        <f t="shared" si="2"/>
        <v>0</v>
      </c>
      <c r="Z71" s="306"/>
      <c r="AA71" s="307">
        <f t="shared" si="3"/>
        <v>0</v>
      </c>
    </row>
    <row r="72" spans="1:27" ht="12.75" customHeight="1" thickTop="1" x14ac:dyDescent="0.25">
      <c r="A72" s="559"/>
      <c r="B72" s="308" t="s">
        <v>17</v>
      </c>
      <c r="C72" s="232" t="s">
        <v>7</v>
      </c>
      <c r="D72" s="235">
        <v>0</v>
      </c>
      <c r="E72" s="274"/>
      <c r="F72" s="235"/>
      <c r="G72" s="235"/>
      <c r="H72" s="235"/>
      <c r="I72" s="235"/>
      <c r="J72" s="236">
        <f>SUM(D72:I72)</f>
        <v>0</v>
      </c>
      <c r="K72" s="236">
        <f>935519+935519</f>
        <v>1871038</v>
      </c>
      <c r="L72" s="236"/>
      <c r="M72" s="236"/>
      <c r="N72" s="236"/>
      <c r="O72" s="236"/>
      <c r="P72" s="236"/>
      <c r="Q72" s="236">
        <f t="shared" ref="Q72:Q114" si="20">SUM(J72:P72)</f>
        <v>1871038</v>
      </c>
      <c r="R72" s="236">
        <v>1171038</v>
      </c>
      <c r="S72" s="236"/>
      <c r="T72" s="236"/>
      <c r="U72" s="236"/>
      <c r="V72" s="236"/>
      <c r="W72" s="236"/>
      <c r="X72" s="236"/>
      <c r="Y72" s="236">
        <f t="shared" ref="Y72:Y115" si="21">SUM(Q72:X72)</f>
        <v>3042076</v>
      </c>
      <c r="Z72" s="237">
        <v>2456557</v>
      </c>
      <c r="AA72" s="238">
        <f t="shared" ref="AA72:AA115" si="22">Y72-Z72</f>
        <v>585519</v>
      </c>
    </row>
    <row r="73" spans="1:27" ht="15" x14ac:dyDescent="0.25">
      <c r="A73" s="559"/>
      <c r="B73" s="222" t="s">
        <v>17</v>
      </c>
      <c r="C73" s="208" t="s">
        <v>88</v>
      </c>
      <c r="D73" s="209">
        <v>1317000</v>
      </c>
      <c r="E73" s="210"/>
      <c r="F73" s="209"/>
      <c r="G73" s="209"/>
      <c r="H73" s="209"/>
      <c r="I73" s="209"/>
      <c r="J73" s="211">
        <f>SUM(D73:I73)</f>
        <v>1317000</v>
      </c>
      <c r="K73" s="211"/>
      <c r="L73" s="211"/>
      <c r="M73" s="211"/>
      <c r="N73" s="211"/>
      <c r="O73" s="211"/>
      <c r="P73" s="211"/>
      <c r="Q73" s="211">
        <f t="shared" si="20"/>
        <v>1317000</v>
      </c>
      <c r="R73" s="211">
        <v>-88500</v>
      </c>
      <c r="S73" s="211"/>
      <c r="T73" s="211"/>
      <c r="U73" s="211"/>
      <c r="V73" s="211"/>
      <c r="W73" s="211"/>
      <c r="X73" s="211"/>
      <c r="Y73" s="211">
        <f t="shared" si="21"/>
        <v>1228500</v>
      </c>
      <c r="Z73" s="240">
        <v>627000</v>
      </c>
      <c r="AA73" s="241">
        <f t="shared" si="22"/>
        <v>601500</v>
      </c>
    </row>
    <row r="74" spans="1:27" ht="15" x14ac:dyDescent="0.25">
      <c r="A74" s="559"/>
      <c r="B74" s="222" t="s">
        <v>17</v>
      </c>
      <c r="C74" s="244" t="s">
        <v>94</v>
      </c>
      <c r="D74" s="245">
        <f>SUM(D72:D73)</f>
        <v>1317000</v>
      </c>
      <c r="E74" s="245">
        <f t="shared" ref="E74:Z74" si="23">SUM(E72:E73)</f>
        <v>0</v>
      </c>
      <c r="F74" s="245">
        <f t="shared" si="23"/>
        <v>0</v>
      </c>
      <c r="G74" s="245">
        <f t="shared" si="23"/>
        <v>0</v>
      </c>
      <c r="H74" s="245">
        <f t="shared" si="23"/>
        <v>0</v>
      </c>
      <c r="I74" s="245">
        <f t="shared" si="23"/>
        <v>0</v>
      </c>
      <c r="J74" s="245">
        <f t="shared" si="23"/>
        <v>1317000</v>
      </c>
      <c r="K74" s="245">
        <f t="shared" si="23"/>
        <v>1871038</v>
      </c>
      <c r="L74" s="245">
        <f t="shared" si="23"/>
        <v>0</v>
      </c>
      <c r="M74" s="245">
        <f t="shared" si="23"/>
        <v>0</v>
      </c>
      <c r="N74" s="245">
        <f t="shared" si="23"/>
        <v>0</v>
      </c>
      <c r="O74" s="245">
        <f t="shared" si="23"/>
        <v>0</v>
      </c>
      <c r="P74" s="245">
        <f t="shared" si="23"/>
        <v>0</v>
      </c>
      <c r="Q74" s="245">
        <f t="shared" si="20"/>
        <v>3188038</v>
      </c>
      <c r="R74" s="245">
        <f>SUM(R72:R73)</f>
        <v>1082538</v>
      </c>
      <c r="S74" s="245">
        <f t="shared" ref="S74:X74" si="24">SUM(S72:S73)</f>
        <v>0</v>
      </c>
      <c r="T74" s="245">
        <f t="shared" si="24"/>
        <v>0</v>
      </c>
      <c r="U74" s="245">
        <f t="shared" si="24"/>
        <v>0</v>
      </c>
      <c r="V74" s="245">
        <f t="shared" si="24"/>
        <v>0</v>
      </c>
      <c r="W74" s="245">
        <f t="shared" si="24"/>
        <v>0</v>
      </c>
      <c r="X74" s="245">
        <f t="shared" si="24"/>
        <v>0</v>
      </c>
      <c r="Y74" s="245">
        <f t="shared" si="21"/>
        <v>4270576</v>
      </c>
      <c r="Z74" s="245">
        <f t="shared" si="23"/>
        <v>3083557</v>
      </c>
      <c r="AA74" s="245">
        <f t="shared" si="22"/>
        <v>1187019</v>
      </c>
    </row>
    <row r="75" spans="1:27" ht="15" x14ac:dyDescent="0.25">
      <c r="A75" s="559"/>
      <c r="B75" s="222" t="s">
        <v>17</v>
      </c>
      <c r="C75" s="244" t="s">
        <v>9</v>
      </c>
      <c r="D75" s="245">
        <v>31500</v>
      </c>
      <c r="E75" s="289"/>
      <c r="F75" s="245"/>
      <c r="G75" s="245"/>
      <c r="H75" s="245"/>
      <c r="I75" s="245"/>
      <c r="J75" s="245">
        <f t="shared" ref="J75:J84" si="25">SUM(D75:I75)</f>
        <v>31500</v>
      </c>
      <c r="K75" s="245">
        <f>145005+145005</f>
        <v>290010</v>
      </c>
      <c r="L75" s="245"/>
      <c r="M75" s="245"/>
      <c r="N75" s="245"/>
      <c r="O75" s="245"/>
      <c r="P75" s="245"/>
      <c r="Q75" s="245">
        <f t="shared" si="20"/>
        <v>321510</v>
      </c>
      <c r="R75" s="245">
        <v>150010</v>
      </c>
      <c r="S75" s="245"/>
      <c r="T75" s="245"/>
      <c r="U75" s="245"/>
      <c r="V75" s="245"/>
      <c r="W75" s="245"/>
      <c r="X75" s="245"/>
      <c r="Y75" s="245">
        <f t="shared" si="21"/>
        <v>471520</v>
      </c>
      <c r="Z75" s="290">
        <v>380765</v>
      </c>
      <c r="AA75" s="291">
        <f t="shared" si="22"/>
        <v>90755</v>
      </c>
    </row>
    <row r="76" spans="1:27" ht="15" x14ac:dyDescent="0.25">
      <c r="A76" s="559"/>
      <c r="B76" s="222" t="s">
        <v>17</v>
      </c>
      <c r="C76" s="208" t="s">
        <v>22</v>
      </c>
      <c r="D76" s="209">
        <v>230000</v>
      </c>
      <c r="E76" s="210"/>
      <c r="F76" s="209"/>
      <c r="G76" s="209"/>
      <c r="H76" s="209"/>
      <c r="I76" s="209"/>
      <c r="J76" s="211">
        <f t="shared" si="25"/>
        <v>230000</v>
      </c>
      <c r="K76" s="211"/>
      <c r="L76" s="211"/>
      <c r="M76" s="211"/>
      <c r="N76" s="211"/>
      <c r="O76" s="211"/>
      <c r="P76" s="211"/>
      <c r="Q76" s="211">
        <f t="shared" si="20"/>
        <v>230000</v>
      </c>
      <c r="R76" s="211"/>
      <c r="S76" s="211"/>
      <c r="T76" s="211"/>
      <c r="U76" s="211"/>
      <c r="V76" s="211"/>
      <c r="W76" s="211"/>
      <c r="X76" s="211"/>
      <c r="Y76" s="211">
        <f t="shared" si="21"/>
        <v>230000</v>
      </c>
      <c r="Z76" s="240">
        <v>0</v>
      </c>
      <c r="AA76" s="241">
        <f t="shared" si="22"/>
        <v>230000</v>
      </c>
    </row>
    <row r="77" spans="1:27" ht="15" x14ac:dyDescent="0.25">
      <c r="A77" s="559"/>
      <c r="B77" s="222" t="s">
        <v>17</v>
      </c>
      <c r="C77" s="208" t="s">
        <v>33</v>
      </c>
      <c r="D77" s="209">
        <v>460000</v>
      </c>
      <c r="E77" s="210"/>
      <c r="F77" s="209"/>
      <c r="G77" s="209"/>
      <c r="H77" s="209"/>
      <c r="I77" s="209"/>
      <c r="J77" s="211">
        <f t="shared" si="25"/>
        <v>460000</v>
      </c>
      <c r="K77" s="211"/>
      <c r="L77" s="211"/>
      <c r="M77" s="211"/>
      <c r="N77" s="211"/>
      <c r="O77" s="211"/>
      <c r="P77" s="211"/>
      <c r="Q77" s="211">
        <f t="shared" si="20"/>
        <v>460000</v>
      </c>
      <c r="R77" s="211"/>
      <c r="S77" s="211"/>
      <c r="T77" s="211"/>
      <c r="U77" s="211"/>
      <c r="V77" s="211"/>
      <c r="W77" s="211"/>
      <c r="X77" s="211"/>
      <c r="Y77" s="211">
        <f t="shared" si="21"/>
        <v>460000</v>
      </c>
      <c r="Z77" s="240">
        <v>172500</v>
      </c>
      <c r="AA77" s="241">
        <f t="shared" si="22"/>
        <v>287500</v>
      </c>
    </row>
    <row r="78" spans="1:27" ht="15" x14ac:dyDescent="0.25">
      <c r="A78" s="559"/>
      <c r="B78" s="222" t="s">
        <v>17</v>
      </c>
      <c r="C78" s="208" t="s">
        <v>34</v>
      </c>
      <c r="D78" s="209">
        <v>230000</v>
      </c>
      <c r="E78" s="210"/>
      <c r="F78" s="209"/>
      <c r="G78" s="209"/>
      <c r="H78" s="209"/>
      <c r="I78" s="209"/>
      <c r="J78" s="211">
        <f t="shared" si="25"/>
        <v>230000</v>
      </c>
      <c r="K78" s="211"/>
      <c r="L78" s="211"/>
      <c r="M78" s="211"/>
      <c r="N78" s="211"/>
      <c r="O78" s="211"/>
      <c r="P78" s="211"/>
      <c r="Q78" s="211">
        <f t="shared" si="20"/>
        <v>230000</v>
      </c>
      <c r="R78" s="211">
        <v>-230000</v>
      </c>
      <c r="S78" s="211"/>
      <c r="T78" s="211"/>
      <c r="U78" s="211"/>
      <c r="V78" s="211"/>
      <c r="W78" s="211"/>
      <c r="X78" s="211"/>
      <c r="Y78" s="211">
        <f t="shared" si="21"/>
        <v>0</v>
      </c>
      <c r="Z78" s="240">
        <v>0</v>
      </c>
      <c r="AA78" s="241">
        <f t="shared" si="22"/>
        <v>0</v>
      </c>
    </row>
    <row r="79" spans="1:27" ht="15" x14ac:dyDescent="0.25">
      <c r="A79" s="559"/>
      <c r="B79" s="222" t="s">
        <v>17</v>
      </c>
      <c r="C79" s="208" t="s">
        <v>197</v>
      </c>
      <c r="D79" s="209">
        <v>0</v>
      </c>
      <c r="E79" s="210"/>
      <c r="F79" s="209"/>
      <c r="G79" s="209"/>
      <c r="H79" s="209"/>
      <c r="I79" s="209"/>
      <c r="J79" s="211">
        <f t="shared" si="25"/>
        <v>0</v>
      </c>
      <c r="K79" s="211"/>
      <c r="L79" s="211"/>
      <c r="M79" s="211"/>
      <c r="N79" s="211"/>
      <c r="O79" s="211"/>
      <c r="P79" s="211"/>
      <c r="Q79" s="211">
        <f t="shared" si="20"/>
        <v>0</v>
      </c>
      <c r="R79" s="211"/>
      <c r="S79" s="211"/>
      <c r="T79" s="211"/>
      <c r="U79" s="211"/>
      <c r="V79" s="211"/>
      <c r="W79" s="211"/>
      <c r="X79" s="211"/>
      <c r="Y79" s="211">
        <f t="shared" si="21"/>
        <v>0</v>
      </c>
      <c r="Z79" s="240">
        <v>0</v>
      </c>
      <c r="AA79" s="241">
        <f t="shared" si="22"/>
        <v>0</v>
      </c>
    </row>
    <row r="80" spans="1:27" ht="15" x14ac:dyDescent="0.25">
      <c r="A80" s="559"/>
      <c r="B80" s="222" t="s">
        <v>17</v>
      </c>
      <c r="C80" s="208" t="s">
        <v>10</v>
      </c>
      <c r="D80" s="209">
        <v>13152250</v>
      </c>
      <c r="E80" s="210"/>
      <c r="F80" s="209"/>
      <c r="G80" s="209"/>
      <c r="H80" s="209"/>
      <c r="I80" s="209"/>
      <c r="J80" s="211">
        <f t="shared" si="25"/>
        <v>13152250</v>
      </c>
      <c r="K80" s="211"/>
      <c r="L80" s="211"/>
      <c r="M80" s="211"/>
      <c r="N80" s="211"/>
      <c r="O80" s="211"/>
      <c r="P80" s="211"/>
      <c r="Q80" s="211">
        <f t="shared" si="20"/>
        <v>13152250</v>
      </c>
      <c r="R80" s="211">
        <v>3327696</v>
      </c>
      <c r="S80" s="211"/>
      <c r="T80" s="211"/>
      <c r="U80" s="211"/>
      <c r="V80" s="211"/>
      <c r="W80" s="211"/>
      <c r="X80" s="211"/>
      <c r="Y80" s="211">
        <f t="shared" si="21"/>
        <v>16479946</v>
      </c>
      <c r="Z80" s="240">
        <v>14075000</v>
      </c>
      <c r="AA80" s="241">
        <f t="shared" si="22"/>
        <v>2404946</v>
      </c>
    </row>
    <row r="81" spans="1:27" ht="15" x14ac:dyDescent="0.25">
      <c r="A81" s="559"/>
      <c r="B81" s="222" t="s">
        <v>17</v>
      </c>
      <c r="C81" s="208" t="s">
        <v>2</v>
      </c>
      <c r="D81" s="209">
        <v>9129015</v>
      </c>
      <c r="E81" s="210">
        <v>-37723</v>
      </c>
      <c r="F81" s="209"/>
      <c r="G81" s="209"/>
      <c r="H81" s="209"/>
      <c r="I81" s="209"/>
      <c r="J81" s="211">
        <f t="shared" si="25"/>
        <v>9091292</v>
      </c>
      <c r="K81" s="211">
        <f>-100000-1080524-1080524</f>
        <v>-2261048</v>
      </c>
      <c r="L81" s="211"/>
      <c r="M81" s="211"/>
      <c r="N81" s="211"/>
      <c r="O81" s="211"/>
      <c r="P81" s="211"/>
      <c r="Q81" s="211">
        <f t="shared" si="20"/>
        <v>6830244</v>
      </c>
      <c r="R81" s="211">
        <f>-3327696-772548</f>
        <v>-4100244</v>
      </c>
      <c r="S81" s="211"/>
      <c r="T81" s="211"/>
      <c r="U81" s="211"/>
      <c r="V81" s="211"/>
      <c r="W81" s="211"/>
      <c r="X81" s="211"/>
      <c r="Y81" s="211">
        <f t="shared" si="21"/>
        <v>2730000</v>
      </c>
      <c r="Z81" s="240">
        <v>2730000</v>
      </c>
      <c r="AA81" s="241">
        <f t="shared" si="22"/>
        <v>0</v>
      </c>
    </row>
    <row r="82" spans="1:27" ht="15" x14ac:dyDescent="0.25">
      <c r="A82" s="559"/>
      <c r="B82" s="222" t="s">
        <v>17</v>
      </c>
      <c r="C82" s="208" t="s">
        <v>35</v>
      </c>
      <c r="D82" s="209">
        <v>230000</v>
      </c>
      <c r="E82" s="210"/>
      <c r="F82" s="209"/>
      <c r="G82" s="209"/>
      <c r="H82" s="209"/>
      <c r="I82" s="209"/>
      <c r="J82" s="211">
        <f t="shared" si="25"/>
        <v>230000</v>
      </c>
      <c r="K82" s="211"/>
      <c r="L82" s="211"/>
      <c r="M82" s="211"/>
      <c r="N82" s="211"/>
      <c r="O82" s="211"/>
      <c r="P82" s="211"/>
      <c r="Q82" s="211">
        <f t="shared" si="20"/>
        <v>230000</v>
      </c>
      <c r="R82" s="211">
        <v>-230000</v>
      </c>
      <c r="S82" s="211"/>
      <c r="T82" s="211"/>
      <c r="U82" s="211"/>
      <c r="V82" s="211"/>
      <c r="W82" s="211"/>
      <c r="X82" s="211"/>
      <c r="Y82" s="211">
        <f t="shared" si="21"/>
        <v>0</v>
      </c>
      <c r="Z82" s="240">
        <v>0</v>
      </c>
      <c r="AA82" s="241">
        <f t="shared" si="22"/>
        <v>0</v>
      </c>
    </row>
    <row r="83" spans="1:27" ht="15" x14ac:dyDescent="0.25">
      <c r="A83" s="559"/>
      <c r="B83" s="222" t="s">
        <v>17</v>
      </c>
      <c r="C83" s="208" t="s">
        <v>11</v>
      </c>
      <c r="D83" s="209">
        <v>2979207</v>
      </c>
      <c r="E83" s="210"/>
      <c r="F83" s="209"/>
      <c r="G83" s="209"/>
      <c r="H83" s="209"/>
      <c r="I83" s="209"/>
      <c r="J83" s="211">
        <f t="shared" si="25"/>
        <v>2979207</v>
      </c>
      <c r="K83" s="211"/>
      <c r="L83" s="211"/>
      <c r="M83" s="211"/>
      <c r="N83" s="211"/>
      <c r="O83" s="211"/>
      <c r="P83" s="211"/>
      <c r="Q83" s="211">
        <f t="shared" si="20"/>
        <v>2979207</v>
      </c>
      <c r="R83" s="211"/>
      <c r="S83" s="211"/>
      <c r="T83" s="211"/>
      <c r="U83" s="211"/>
      <c r="V83" s="211"/>
      <c r="W83" s="211"/>
      <c r="X83" s="211"/>
      <c r="Y83" s="211">
        <f t="shared" si="21"/>
        <v>2979207</v>
      </c>
      <c r="Z83" s="240">
        <v>783675</v>
      </c>
      <c r="AA83" s="241">
        <f t="shared" si="22"/>
        <v>2195532</v>
      </c>
    </row>
    <row r="84" spans="1:27" ht="15" x14ac:dyDescent="0.25">
      <c r="A84" s="559"/>
      <c r="B84" s="222" t="s">
        <v>17</v>
      </c>
      <c r="C84" s="208" t="s">
        <v>12</v>
      </c>
      <c r="D84" s="209">
        <v>62277</v>
      </c>
      <c r="E84" s="210">
        <v>37723</v>
      </c>
      <c r="F84" s="209"/>
      <c r="G84" s="209"/>
      <c r="H84" s="209"/>
      <c r="I84" s="209"/>
      <c r="J84" s="211">
        <f t="shared" si="25"/>
        <v>100000</v>
      </c>
      <c r="K84" s="211">
        <v>100000</v>
      </c>
      <c r="L84" s="211"/>
      <c r="M84" s="211"/>
      <c r="N84" s="211"/>
      <c r="O84" s="211"/>
      <c r="P84" s="211"/>
      <c r="Q84" s="211">
        <f t="shared" si="20"/>
        <v>200000</v>
      </c>
      <c r="R84" s="211"/>
      <c r="S84" s="211"/>
      <c r="T84" s="211"/>
      <c r="U84" s="211"/>
      <c r="V84" s="211"/>
      <c r="W84" s="211"/>
      <c r="X84" s="211"/>
      <c r="Y84" s="211">
        <f t="shared" si="21"/>
        <v>200000</v>
      </c>
      <c r="Z84" s="240">
        <v>200000</v>
      </c>
      <c r="AA84" s="241">
        <f t="shared" si="22"/>
        <v>0</v>
      </c>
    </row>
    <row r="85" spans="1:27" s="166" customFormat="1" ht="15" x14ac:dyDescent="0.25">
      <c r="A85" s="559"/>
      <c r="B85" s="222" t="s">
        <v>17</v>
      </c>
      <c r="C85" s="244" t="s">
        <v>95</v>
      </c>
      <c r="D85" s="245">
        <f>SUM(D76:D84)</f>
        <v>26472749</v>
      </c>
      <c r="E85" s="245">
        <f t="shared" ref="E85:Z85" si="26">SUM(E76:E84)</f>
        <v>0</v>
      </c>
      <c r="F85" s="245">
        <f t="shared" si="26"/>
        <v>0</v>
      </c>
      <c r="G85" s="245">
        <f t="shared" si="26"/>
        <v>0</v>
      </c>
      <c r="H85" s="245">
        <f t="shared" si="26"/>
        <v>0</v>
      </c>
      <c r="I85" s="245">
        <f t="shared" si="26"/>
        <v>0</v>
      </c>
      <c r="J85" s="245">
        <f t="shared" si="26"/>
        <v>26472749</v>
      </c>
      <c r="K85" s="245">
        <f t="shared" si="26"/>
        <v>-2161048</v>
      </c>
      <c r="L85" s="245">
        <f t="shared" si="26"/>
        <v>0</v>
      </c>
      <c r="M85" s="245">
        <f t="shared" si="26"/>
        <v>0</v>
      </c>
      <c r="N85" s="245">
        <f t="shared" si="26"/>
        <v>0</v>
      </c>
      <c r="O85" s="245">
        <f t="shared" si="26"/>
        <v>0</v>
      </c>
      <c r="P85" s="245">
        <f t="shared" si="26"/>
        <v>0</v>
      </c>
      <c r="Q85" s="245">
        <f t="shared" si="20"/>
        <v>24311701</v>
      </c>
      <c r="R85" s="245">
        <f>SUM(R76:R84)</f>
        <v>-1232548</v>
      </c>
      <c r="S85" s="245">
        <f t="shared" ref="S85:X85" si="27">SUM(S76:S84)</f>
        <v>0</v>
      </c>
      <c r="T85" s="245">
        <f t="shared" si="27"/>
        <v>0</v>
      </c>
      <c r="U85" s="245">
        <f t="shared" si="27"/>
        <v>0</v>
      </c>
      <c r="V85" s="245">
        <f t="shared" si="27"/>
        <v>0</v>
      </c>
      <c r="W85" s="245">
        <f t="shared" si="27"/>
        <v>0</v>
      </c>
      <c r="X85" s="245">
        <f t="shared" si="27"/>
        <v>0</v>
      </c>
      <c r="Y85" s="245">
        <f t="shared" si="21"/>
        <v>23079153</v>
      </c>
      <c r="Z85" s="245">
        <f t="shared" si="26"/>
        <v>17961175</v>
      </c>
      <c r="AA85" s="245">
        <f t="shared" si="22"/>
        <v>5117978</v>
      </c>
    </row>
    <row r="86" spans="1:27" ht="15" x14ac:dyDescent="0.25">
      <c r="A86" s="559"/>
      <c r="B86" s="222" t="s">
        <v>17</v>
      </c>
      <c r="C86" s="244" t="s">
        <v>36</v>
      </c>
      <c r="D86" s="245">
        <v>0</v>
      </c>
      <c r="E86" s="289"/>
      <c r="F86" s="245"/>
      <c r="G86" s="245"/>
      <c r="H86" s="245"/>
      <c r="I86" s="245"/>
      <c r="J86" s="245">
        <f>SUM(D86:I86)</f>
        <v>0</v>
      </c>
      <c r="K86" s="245"/>
      <c r="L86" s="245"/>
      <c r="M86" s="245"/>
      <c r="N86" s="245"/>
      <c r="O86" s="245"/>
      <c r="P86" s="245"/>
      <c r="Q86" s="245">
        <f t="shared" si="20"/>
        <v>0</v>
      </c>
      <c r="R86" s="245"/>
      <c r="S86" s="245"/>
      <c r="T86" s="245"/>
      <c r="U86" s="245"/>
      <c r="V86" s="245"/>
      <c r="W86" s="245"/>
      <c r="X86" s="245"/>
      <c r="Y86" s="245">
        <f t="shared" si="21"/>
        <v>0</v>
      </c>
      <c r="Z86" s="290">
        <v>0</v>
      </c>
      <c r="AA86" s="291">
        <f t="shared" si="22"/>
        <v>0</v>
      </c>
    </row>
    <row r="87" spans="1:27" ht="15" x14ac:dyDescent="0.25">
      <c r="A87" s="559"/>
      <c r="B87" s="222" t="s">
        <v>17</v>
      </c>
      <c r="C87" s="208" t="s">
        <v>31</v>
      </c>
      <c r="D87" s="209"/>
      <c r="E87" s="210"/>
      <c r="F87" s="209"/>
      <c r="G87" s="209"/>
      <c r="H87" s="209"/>
      <c r="I87" s="209"/>
      <c r="J87" s="211">
        <f>SUM(D87:I87)</f>
        <v>0</v>
      </c>
      <c r="K87" s="211"/>
      <c r="L87" s="211"/>
      <c r="M87" s="211"/>
      <c r="N87" s="211"/>
      <c r="O87" s="211"/>
      <c r="P87" s="211"/>
      <c r="Q87" s="211">
        <f t="shared" si="20"/>
        <v>0</v>
      </c>
      <c r="R87" s="211"/>
      <c r="S87" s="211"/>
      <c r="T87" s="211"/>
      <c r="U87" s="211"/>
      <c r="V87" s="211"/>
      <c r="W87" s="211"/>
      <c r="X87" s="211"/>
      <c r="Y87" s="211">
        <f t="shared" si="21"/>
        <v>0</v>
      </c>
      <c r="Z87" s="240">
        <v>0</v>
      </c>
      <c r="AA87" s="241">
        <f t="shared" si="22"/>
        <v>0</v>
      </c>
    </row>
    <row r="88" spans="1:27" ht="15" x14ac:dyDescent="0.25">
      <c r="A88" s="559"/>
      <c r="B88" s="222" t="s">
        <v>17</v>
      </c>
      <c r="C88" s="208" t="s">
        <v>32</v>
      </c>
      <c r="D88" s="209">
        <v>0</v>
      </c>
      <c r="E88" s="210"/>
      <c r="F88" s="209"/>
      <c r="G88" s="209"/>
      <c r="H88" s="209"/>
      <c r="I88" s="209"/>
      <c r="J88" s="211">
        <f>SUM(D88:I88)</f>
        <v>0</v>
      </c>
      <c r="K88" s="211"/>
      <c r="L88" s="211"/>
      <c r="M88" s="211"/>
      <c r="N88" s="211"/>
      <c r="O88" s="211"/>
      <c r="P88" s="211"/>
      <c r="Q88" s="211">
        <f t="shared" si="20"/>
        <v>0</v>
      </c>
      <c r="R88" s="211"/>
      <c r="S88" s="211"/>
      <c r="T88" s="211"/>
      <c r="U88" s="211"/>
      <c r="V88" s="211"/>
      <c r="W88" s="211"/>
      <c r="X88" s="211"/>
      <c r="Y88" s="211">
        <f t="shared" si="21"/>
        <v>0</v>
      </c>
      <c r="Z88" s="240">
        <v>0</v>
      </c>
      <c r="AA88" s="241">
        <f t="shared" si="22"/>
        <v>0</v>
      </c>
    </row>
    <row r="89" spans="1:27" ht="15" x14ac:dyDescent="0.25">
      <c r="A89" s="559"/>
      <c r="B89" s="222" t="s">
        <v>17</v>
      </c>
      <c r="C89" s="208" t="s">
        <v>13</v>
      </c>
      <c r="D89" s="209">
        <v>21680</v>
      </c>
      <c r="E89" s="210"/>
      <c r="F89" s="209"/>
      <c r="G89" s="209"/>
      <c r="H89" s="209"/>
      <c r="I89" s="209"/>
      <c r="J89" s="211">
        <f>SUM(D89:I89)</f>
        <v>21680</v>
      </c>
      <c r="K89" s="211"/>
      <c r="L89" s="211"/>
      <c r="M89" s="211"/>
      <c r="N89" s="211"/>
      <c r="O89" s="211"/>
      <c r="P89" s="211"/>
      <c r="Q89" s="211">
        <f t="shared" si="20"/>
        <v>21680</v>
      </c>
      <c r="R89" s="211"/>
      <c r="S89" s="211"/>
      <c r="T89" s="211"/>
      <c r="U89" s="211"/>
      <c r="V89" s="211"/>
      <c r="W89" s="211"/>
      <c r="X89" s="211"/>
      <c r="Y89" s="211">
        <f t="shared" si="21"/>
        <v>21680</v>
      </c>
      <c r="Z89" s="240">
        <v>0</v>
      </c>
      <c r="AA89" s="241">
        <f t="shared" si="22"/>
        <v>21680</v>
      </c>
    </row>
    <row r="90" spans="1:27" ht="15" x14ac:dyDescent="0.25">
      <c r="A90" s="559"/>
      <c r="B90" s="222" t="s">
        <v>17</v>
      </c>
      <c r="C90" s="208" t="s">
        <v>14</v>
      </c>
      <c r="D90" s="209">
        <v>5854</v>
      </c>
      <c r="E90" s="210"/>
      <c r="F90" s="209"/>
      <c r="G90" s="209"/>
      <c r="H90" s="209"/>
      <c r="I90" s="209"/>
      <c r="J90" s="211">
        <f>SUM(D90:I90)</f>
        <v>5854</v>
      </c>
      <c r="K90" s="211"/>
      <c r="L90" s="211"/>
      <c r="M90" s="211"/>
      <c r="N90" s="211"/>
      <c r="O90" s="211"/>
      <c r="P90" s="211"/>
      <c r="Q90" s="211">
        <f t="shared" si="20"/>
        <v>5854</v>
      </c>
      <c r="R90" s="211"/>
      <c r="S90" s="211"/>
      <c r="T90" s="211"/>
      <c r="U90" s="211"/>
      <c r="V90" s="211"/>
      <c r="W90" s="211"/>
      <c r="X90" s="211"/>
      <c r="Y90" s="211">
        <f t="shared" si="21"/>
        <v>5854</v>
      </c>
      <c r="Z90" s="240">
        <v>0</v>
      </c>
      <c r="AA90" s="241">
        <f t="shared" si="22"/>
        <v>5854</v>
      </c>
    </row>
    <row r="91" spans="1:27" ht="15" x14ac:dyDescent="0.25">
      <c r="A91" s="559"/>
      <c r="B91" s="222" t="s">
        <v>17</v>
      </c>
      <c r="C91" s="244" t="s">
        <v>97</v>
      </c>
      <c r="D91" s="245">
        <f>SUM(D86:D90)</f>
        <v>27534</v>
      </c>
      <c r="E91" s="245">
        <f t="shared" ref="E91:Z91" si="28">SUM(E86:E90)</f>
        <v>0</v>
      </c>
      <c r="F91" s="245">
        <f t="shared" si="28"/>
        <v>0</v>
      </c>
      <c r="G91" s="245">
        <f t="shared" si="28"/>
        <v>0</v>
      </c>
      <c r="H91" s="245">
        <f t="shared" si="28"/>
        <v>0</v>
      </c>
      <c r="I91" s="245">
        <f t="shared" si="28"/>
        <v>0</v>
      </c>
      <c r="J91" s="245">
        <f t="shared" si="28"/>
        <v>27534</v>
      </c>
      <c r="K91" s="245">
        <f t="shared" si="28"/>
        <v>0</v>
      </c>
      <c r="L91" s="245">
        <f t="shared" si="28"/>
        <v>0</v>
      </c>
      <c r="M91" s="245">
        <f t="shared" si="28"/>
        <v>0</v>
      </c>
      <c r="N91" s="245">
        <f t="shared" si="28"/>
        <v>0</v>
      </c>
      <c r="O91" s="245">
        <f t="shared" si="28"/>
        <v>0</v>
      </c>
      <c r="P91" s="245">
        <f t="shared" si="28"/>
        <v>0</v>
      </c>
      <c r="Q91" s="245">
        <f t="shared" si="20"/>
        <v>27534</v>
      </c>
      <c r="R91" s="245">
        <f>SUM(R87:R90)</f>
        <v>0</v>
      </c>
      <c r="S91" s="245">
        <f t="shared" ref="S91:X91" si="29">SUM(S87:S90)</f>
        <v>0</v>
      </c>
      <c r="T91" s="245">
        <f t="shared" si="29"/>
        <v>0</v>
      </c>
      <c r="U91" s="245">
        <f t="shared" si="29"/>
        <v>0</v>
      </c>
      <c r="V91" s="245">
        <f t="shared" si="29"/>
        <v>0</v>
      </c>
      <c r="W91" s="245">
        <f t="shared" si="29"/>
        <v>0</v>
      </c>
      <c r="X91" s="245">
        <f t="shared" si="29"/>
        <v>0</v>
      </c>
      <c r="Y91" s="245">
        <f t="shared" si="21"/>
        <v>27534</v>
      </c>
      <c r="Z91" s="245">
        <f t="shared" si="28"/>
        <v>0</v>
      </c>
      <c r="AA91" s="245">
        <f t="shared" si="22"/>
        <v>27534</v>
      </c>
    </row>
    <row r="92" spans="1:27" ht="15" x14ac:dyDescent="0.25">
      <c r="A92" s="559"/>
      <c r="B92" s="222" t="s">
        <v>17</v>
      </c>
      <c r="C92" s="208" t="s">
        <v>15</v>
      </c>
      <c r="D92" s="209">
        <v>1593884</v>
      </c>
      <c r="E92" s="210"/>
      <c r="F92" s="209"/>
      <c r="G92" s="209"/>
      <c r="H92" s="209"/>
      <c r="I92" s="209"/>
      <c r="J92" s="211">
        <f>SUM(D92:I92)</f>
        <v>1593884</v>
      </c>
      <c r="K92" s="211"/>
      <c r="L92" s="211"/>
      <c r="M92" s="211"/>
      <c r="N92" s="211"/>
      <c r="O92" s="211"/>
      <c r="P92" s="211"/>
      <c r="Q92" s="211">
        <f t="shared" si="20"/>
        <v>1593884</v>
      </c>
      <c r="R92" s="211"/>
      <c r="S92" s="211"/>
      <c r="T92" s="211"/>
      <c r="U92" s="211"/>
      <c r="V92" s="211"/>
      <c r="W92" s="211"/>
      <c r="X92" s="211"/>
      <c r="Y92" s="211">
        <f t="shared" si="21"/>
        <v>1593884</v>
      </c>
      <c r="Z92" s="240">
        <v>724409</v>
      </c>
      <c r="AA92" s="241">
        <f t="shared" si="22"/>
        <v>869475</v>
      </c>
    </row>
    <row r="93" spans="1:27" ht="15" x14ac:dyDescent="0.25">
      <c r="A93" s="559"/>
      <c r="B93" s="222" t="s">
        <v>17</v>
      </c>
      <c r="C93" s="208" t="s">
        <v>16</v>
      </c>
      <c r="D93" s="209">
        <v>430349</v>
      </c>
      <c r="E93" s="210"/>
      <c r="F93" s="209"/>
      <c r="G93" s="209"/>
      <c r="H93" s="209"/>
      <c r="I93" s="209"/>
      <c r="J93" s="211">
        <f>SUM(D93:I93)</f>
        <v>430349</v>
      </c>
      <c r="K93" s="211"/>
      <c r="L93" s="211"/>
      <c r="M93" s="211"/>
      <c r="N93" s="211"/>
      <c r="O93" s="211"/>
      <c r="P93" s="211"/>
      <c r="Q93" s="211">
        <f t="shared" si="20"/>
        <v>430349</v>
      </c>
      <c r="R93" s="211"/>
      <c r="S93" s="211"/>
      <c r="T93" s="211"/>
      <c r="U93" s="211"/>
      <c r="V93" s="211"/>
      <c r="W93" s="211"/>
      <c r="X93" s="211"/>
      <c r="Y93" s="211">
        <f t="shared" si="21"/>
        <v>430349</v>
      </c>
      <c r="Z93" s="240">
        <v>195590</v>
      </c>
      <c r="AA93" s="241">
        <f t="shared" si="22"/>
        <v>234759</v>
      </c>
    </row>
    <row r="94" spans="1:27" ht="15.75" thickBot="1" x14ac:dyDescent="0.3">
      <c r="A94" s="560"/>
      <c r="B94" s="309" t="s">
        <v>17</v>
      </c>
      <c r="C94" s="310" t="s">
        <v>98</v>
      </c>
      <c r="D94" s="300">
        <f>SUM(D92:D93)</f>
        <v>2024233</v>
      </c>
      <c r="E94" s="300">
        <f t="shared" ref="E94:Z94" si="30">SUM(E92:E93)</f>
        <v>0</v>
      </c>
      <c r="F94" s="300">
        <f t="shared" si="30"/>
        <v>0</v>
      </c>
      <c r="G94" s="300">
        <f t="shared" si="30"/>
        <v>0</v>
      </c>
      <c r="H94" s="300">
        <f t="shared" si="30"/>
        <v>0</v>
      </c>
      <c r="I94" s="300">
        <f t="shared" si="30"/>
        <v>0</v>
      </c>
      <c r="J94" s="300">
        <f t="shared" si="30"/>
        <v>2024233</v>
      </c>
      <c r="K94" s="300">
        <f t="shared" si="30"/>
        <v>0</v>
      </c>
      <c r="L94" s="300">
        <f t="shared" si="30"/>
        <v>0</v>
      </c>
      <c r="M94" s="300">
        <f t="shared" si="30"/>
        <v>0</v>
      </c>
      <c r="N94" s="300">
        <f t="shared" si="30"/>
        <v>0</v>
      </c>
      <c r="O94" s="300">
        <f t="shared" si="30"/>
        <v>0</v>
      </c>
      <c r="P94" s="300">
        <f t="shared" si="30"/>
        <v>0</v>
      </c>
      <c r="Q94" s="300">
        <f t="shared" si="20"/>
        <v>2024233</v>
      </c>
      <c r="R94" s="300">
        <f>SUM(R92:R93)</f>
        <v>0</v>
      </c>
      <c r="S94" s="300">
        <f t="shared" ref="S94:X94" si="31">SUM(S92:S93)</f>
        <v>0</v>
      </c>
      <c r="T94" s="300">
        <f t="shared" si="31"/>
        <v>0</v>
      </c>
      <c r="U94" s="300">
        <f t="shared" si="31"/>
        <v>0</v>
      </c>
      <c r="V94" s="300">
        <f t="shared" si="31"/>
        <v>0</v>
      </c>
      <c r="W94" s="300">
        <f t="shared" si="31"/>
        <v>0</v>
      </c>
      <c r="X94" s="300">
        <f t="shared" si="31"/>
        <v>0</v>
      </c>
      <c r="Y94" s="300">
        <f t="shared" si="21"/>
        <v>2024233</v>
      </c>
      <c r="Z94" s="300">
        <f t="shared" si="30"/>
        <v>919999</v>
      </c>
      <c r="AA94" s="300">
        <f t="shared" si="22"/>
        <v>1104234</v>
      </c>
    </row>
    <row r="95" spans="1:27" ht="15.75" thickTop="1" x14ac:dyDescent="0.25">
      <c r="A95" s="561" t="s">
        <v>127</v>
      </c>
      <c r="B95" s="273" t="s">
        <v>128</v>
      </c>
      <c r="C95" s="311" t="s">
        <v>7</v>
      </c>
      <c r="D95" s="283">
        <v>0</v>
      </c>
      <c r="E95" s="284"/>
      <c r="F95" s="283"/>
      <c r="G95" s="283"/>
      <c r="H95" s="283"/>
      <c r="I95" s="283"/>
      <c r="J95" s="245">
        <f t="shared" ref="J95:J101" si="32">SUM(D95:I95)</f>
        <v>0</v>
      </c>
      <c r="K95" s="285"/>
      <c r="L95" s="285"/>
      <c r="M95" s="285"/>
      <c r="N95" s="285"/>
      <c r="O95" s="285"/>
      <c r="P95" s="285"/>
      <c r="Q95" s="285">
        <f t="shared" si="20"/>
        <v>0</v>
      </c>
      <c r="R95" s="285"/>
      <c r="S95" s="285"/>
      <c r="T95" s="285"/>
      <c r="U95" s="285"/>
      <c r="V95" s="285"/>
      <c r="W95" s="285"/>
      <c r="X95" s="285"/>
      <c r="Y95" s="285">
        <f t="shared" si="21"/>
        <v>0</v>
      </c>
      <c r="Z95" s="286">
        <v>0</v>
      </c>
      <c r="AA95" s="287">
        <f t="shared" si="22"/>
        <v>0</v>
      </c>
    </row>
    <row r="96" spans="1:27" ht="15" x14ac:dyDescent="0.25">
      <c r="A96" s="562"/>
      <c r="B96" s="223" t="s">
        <v>128</v>
      </c>
      <c r="C96" s="312" t="s">
        <v>9</v>
      </c>
      <c r="D96" s="245">
        <v>0</v>
      </c>
      <c r="E96" s="289"/>
      <c r="F96" s="245"/>
      <c r="G96" s="245"/>
      <c r="H96" s="245"/>
      <c r="I96" s="245"/>
      <c r="J96" s="245">
        <f t="shared" si="32"/>
        <v>0</v>
      </c>
      <c r="K96" s="245"/>
      <c r="L96" s="245"/>
      <c r="M96" s="245"/>
      <c r="N96" s="245"/>
      <c r="O96" s="245"/>
      <c r="P96" s="245"/>
      <c r="Q96" s="245">
        <f t="shared" si="20"/>
        <v>0</v>
      </c>
      <c r="R96" s="245"/>
      <c r="S96" s="245"/>
      <c r="T96" s="245"/>
      <c r="U96" s="245"/>
      <c r="V96" s="245"/>
      <c r="W96" s="245"/>
      <c r="X96" s="245"/>
      <c r="Y96" s="245">
        <f t="shared" si="21"/>
        <v>0</v>
      </c>
      <c r="Z96" s="290">
        <v>0</v>
      </c>
      <c r="AA96" s="291">
        <f t="shared" si="22"/>
        <v>0</v>
      </c>
    </row>
    <row r="97" spans="1:28" ht="15" x14ac:dyDescent="0.25">
      <c r="A97" s="562"/>
      <c r="B97" s="223" t="s">
        <v>128</v>
      </c>
      <c r="C97" s="313" t="s">
        <v>22</v>
      </c>
      <c r="D97" s="209">
        <v>0</v>
      </c>
      <c r="E97" s="210"/>
      <c r="F97" s="209"/>
      <c r="G97" s="209"/>
      <c r="H97" s="209"/>
      <c r="I97" s="209"/>
      <c r="J97" s="211">
        <f t="shared" si="32"/>
        <v>0</v>
      </c>
      <c r="K97" s="211"/>
      <c r="L97" s="211"/>
      <c r="M97" s="211"/>
      <c r="N97" s="211"/>
      <c r="O97" s="211"/>
      <c r="P97" s="211"/>
      <c r="Q97" s="211">
        <f t="shared" si="20"/>
        <v>0</v>
      </c>
      <c r="R97" s="211"/>
      <c r="S97" s="211"/>
      <c r="T97" s="211"/>
      <c r="U97" s="211"/>
      <c r="V97" s="211"/>
      <c r="W97" s="211"/>
      <c r="X97" s="211"/>
      <c r="Y97" s="211">
        <f t="shared" si="21"/>
        <v>0</v>
      </c>
      <c r="Z97" s="240">
        <v>0</v>
      </c>
      <c r="AA97" s="241">
        <f t="shared" si="22"/>
        <v>0</v>
      </c>
      <c r="AB97" s="166"/>
    </row>
    <row r="98" spans="1:28" ht="15" x14ac:dyDescent="0.25">
      <c r="A98" s="562"/>
      <c r="B98" s="223" t="s">
        <v>128</v>
      </c>
      <c r="C98" s="313" t="s">
        <v>33</v>
      </c>
      <c r="D98" s="209">
        <v>0</v>
      </c>
      <c r="E98" s="210"/>
      <c r="F98" s="209"/>
      <c r="G98" s="209"/>
      <c r="H98" s="209"/>
      <c r="I98" s="209"/>
      <c r="J98" s="211">
        <f t="shared" si="32"/>
        <v>0</v>
      </c>
      <c r="K98" s="211"/>
      <c r="L98" s="211"/>
      <c r="M98" s="211"/>
      <c r="N98" s="211"/>
      <c r="O98" s="211"/>
      <c r="P98" s="211"/>
      <c r="Q98" s="211">
        <f t="shared" si="20"/>
        <v>0</v>
      </c>
      <c r="R98" s="211"/>
      <c r="S98" s="211"/>
      <c r="T98" s="211"/>
      <c r="U98" s="211"/>
      <c r="V98" s="211"/>
      <c r="W98" s="211"/>
      <c r="X98" s="211"/>
      <c r="Y98" s="211">
        <f t="shared" si="21"/>
        <v>0</v>
      </c>
      <c r="Z98" s="240">
        <v>0</v>
      </c>
      <c r="AA98" s="241">
        <f t="shared" si="22"/>
        <v>0</v>
      </c>
      <c r="AB98" s="166"/>
    </row>
    <row r="99" spans="1:28" ht="15" x14ac:dyDescent="0.25">
      <c r="A99" s="562"/>
      <c r="B99" s="223" t="s">
        <v>128</v>
      </c>
      <c r="C99" s="313" t="s">
        <v>34</v>
      </c>
      <c r="D99" s="209">
        <v>0</v>
      </c>
      <c r="E99" s="210"/>
      <c r="F99" s="209"/>
      <c r="G99" s="209"/>
      <c r="H99" s="209"/>
      <c r="I99" s="209"/>
      <c r="J99" s="211">
        <f t="shared" si="32"/>
        <v>0</v>
      </c>
      <c r="K99" s="211"/>
      <c r="L99" s="211"/>
      <c r="M99" s="211"/>
      <c r="N99" s="211"/>
      <c r="O99" s="211"/>
      <c r="P99" s="211"/>
      <c r="Q99" s="211">
        <f t="shared" si="20"/>
        <v>0</v>
      </c>
      <c r="R99" s="211"/>
      <c r="S99" s="211"/>
      <c r="T99" s="211"/>
      <c r="U99" s="211"/>
      <c r="V99" s="211"/>
      <c r="W99" s="211"/>
      <c r="X99" s="211"/>
      <c r="Y99" s="211">
        <f t="shared" si="21"/>
        <v>0</v>
      </c>
      <c r="Z99" s="240">
        <v>0</v>
      </c>
      <c r="AA99" s="241">
        <f t="shared" si="22"/>
        <v>0</v>
      </c>
      <c r="AB99" s="166"/>
    </row>
    <row r="100" spans="1:28" ht="15" x14ac:dyDescent="0.25">
      <c r="A100" s="562"/>
      <c r="B100" s="223" t="s">
        <v>128</v>
      </c>
      <c r="C100" s="313" t="s">
        <v>10</v>
      </c>
      <c r="D100" s="209">
        <v>0</v>
      </c>
      <c r="E100" s="210"/>
      <c r="F100" s="209"/>
      <c r="G100" s="209"/>
      <c r="H100" s="209"/>
      <c r="I100" s="209"/>
      <c r="J100" s="211">
        <f t="shared" si="32"/>
        <v>0</v>
      </c>
      <c r="K100" s="211"/>
      <c r="L100" s="211"/>
      <c r="M100" s="211"/>
      <c r="N100" s="211"/>
      <c r="O100" s="211"/>
      <c r="P100" s="211"/>
      <c r="Q100" s="211">
        <f t="shared" si="20"/>
        <v>0</v>
      </c>
      <c r="R100" s="211"/>
      <c r="S100" s="211"/>
      <c r="T100" s="211"/>
      <c r="U100" s="211"/>
      <c r="V100" s="211"/>
      <c r="W100" s="211"/>
      <c r="X100" s="211"/>
      <c r="Y100" s="211">
        <f t="shared" si="21"/>
        <v>0</v>
      </c>
      <c r="Z100" s="240">
        <v>0</v>
      </c>
      <c r="AA100" s="241">
        <f t="shared" si="22"/>
        <v>0</v>
      </c>
      <c r="AB100" s="166"/>
    </row>
    <row r="101" spans="1:28" ht="15" x14ac:dyDescent="0.25">
      <c r="A101" s="562"/>
      <c r="B101" s="223" t="s">
        <v>128</v>
      </c>
      <c r="C101" s="313" t="s">
        <v>2</v>
      </c>
      <c r="D101" s="209">
        <v>0</v>
      </c>
      <c r="E101" s="210"/>
      <c r="F101" s="209"/>
      <c r="G101" s="209"/>
      <c r="H101" s="209"/>
      <c r="I101" s="209"/>
      <c r="J101" s="211">
        <f t="shared" si="32"/>
        <v>0</v>
      </c>
      <c r="K101" s="211"/>
      <c r="L101" s="211"/>
      <c r="M101" s="211"/>
      <c r="N101" s="211"/>
      <c r="O101" s="211"/>
      <c r="P101" s="211"/>
      <c r="Q101" s="211">
        <f t="shared" si="20"/>
        <v>0</v>
      </c>
      <c r="R101" s="211"/>
      <c r="S101" s="211"/>
      <c r="T101" s="211"/>
      <c r="U101" s="211"/>
      <c r="V101" s="211"/>
      <c r="W101" s="211"/>
      <c r="X101" s="211"/>
      <c r="Y101" s="211">
        <f t="shared" si="21"/>
        <v>0</v>
      </c>
      <c r="Z101" s="240">
        <v>0</v>
      </c>
      <c r="AA101" s="241">
        <f t="shared" si="22"/>
        <v>0</v>
      </c>
      <c r="AB101" s="166"/>
    </row>
    <row r="102" spans="1:28" ht="15" x14ac:dyDescent="0.25">
      <c r="A102" s="562"/>
      <c r="B102" s="223" t="s">
        <v>128</v>
      </c>
      <c r="C102" s="313" t="s">
        <v>35</v>
      </c>
      <c r="D102" s="209">
        <v>0</v>
      </c>
      <c r="E102" s="210"/>
      <c r="F102" s="209"/>
      <c r="G102" s="209"/>
      <c r="H102" s="209"/>
      <c r="I102" s="209"/>
      <c r="J102" s="211">
        <f>SUM(D102:I102)</f>
        <v>0</v>
      </c>
      <c r="K102" s="211"/>
      <c r="L102" s="211"/>
      <c r="M102" s="211"/>
      <c r="N102" s="211"/>
      <c r="O102" s="211"/>
      <c r="P102" s="211"/>
      <c r="Q102" s="211">
        <f t="shared" si="20"/>
        <v>0</v>
      </c>
      <c r="R102" s="211"/>
      <c r="S102" s="211"/>
      <c r="T102" s="211"/>
      <c r="U102" s="211"/>
      <c r="V102" s="211"/>
      <c r="W102" s="211"/>
      <c r="X102" s="211"/>
      <c r="Y102" s="211">
        <f t="shared" si="21"/>
        <v>0</v>
      </c>
      <c r="Z102" s="240">
        <v>0</v>
      </c>
      <c r="AA102" s="241">
        <f t="shared" si="22"/>
        <v>0</v>
      </c>
      <c r="AB102" s="166"/>
    </row>
    <row r="103" spans="1:28" ht="15" x14ac:dyDescent="0.25">
      <c r="A103" s="562"/>
      <c r="B103" s="223" t="s">
        <v>128</v>
      </c>
      <c r="C103" s="313" t="s">
        <v>117</v>
      </c>
      <c r="D103" s="209">
        <v>0</v>
      </c>
      <c r="E103" s="210"/>
      <c r="F103" s="209"/>
      <c r="G103" s="209"/>
      <c r="H103" s="209"/>
      <c r="I103" s="209"/>
      <c r="J103" s="211">
        <f>SUM(D103:I103)</f>
        <v>0</v>
      </c>
      <c r="K103" s="211"/>
      <c r="L103" s="211"/>
      <c r="M103" s="211"/>
      <c r="N103" s="211"/>
      <c r="O103" s="211"/>
      <c r="P103" s="211"/>
      <c r="Q103" s="211">
        <f t="shared" si="20"/>
        <v>0</v>
      </c>
      <c r="R103" s="211"/>
      <c r="S103" s="211"/>
      <c r="T103" s="211"/>
      <c r="U103" s="211"/>
      <c r="V103" s="211"/>
      <c r="W103" s="211"/>
      <c r="X103" s="211"/>
      <c r="Y103" s="211">
        <f t="shared" si="21"/>
        <v>0</v>
      </c>
      <c r="Z103" s="240">
        <v>0</v>
      </c>
      <c r="AA103" s="241">
        <f t="shared" si="22"/>
        <v>0</v>
      </c>
      <c r="AB103" s="166"/>
    </row>
    <row r="104" spans="1:28" ht="15" x14ac:dyDescent="0.25">
      <c r="A104" s="562"/>
      <c r="B104" s="223" t="s">
        <v>128</v>
      </c>
      <c r="C104" s="313" t="s">
        <v>11</v>
      </c>
      <c r="D104" s="209">
        <v>0</v>
      </c>
      <c r="E104" s="210"/>
      <c r="F104" s="209"/>
      <c r="G104" s="209"/>
      <c r="H104" s="209"/>
      <c r="I104" s="209"/>
      <c r="J104" s="211">
        <f>SUM(D104:I104)</f>
        <v>0</v>
      </c>
      <c r="K104" s="211"/>
      <c r="L104" s="211"/>
      <c r="M104" s="211"/>
      <c r="N104" s="211"/>
      <c r="O104" s="211"/>
      <c r="P104" s="211"/>
      <c r="Q104" s="211">
        <f t="shared" si="20"/>
        <v>0</v>
      </c>
      <c r="R104" s="211"/>
      <c r="S104" s="211"/>
      <c r="T104" s="211"/>
      <c r="U104" s="211"/>
      <c r="V104" s="211"/>
      <c r="W104" s="211"/>
      <c r="X104" s="211"/>
      <c r="Y104" s="211">
        <f t="shared" si="21"/>
        <v>0</v>
      </c>
      <c r="Z104" s="240">
        <v>0</v>
      </c>
      <c r="AA104" s="242">
        <f t="shared" si="22"/>
        <v>0</v>
      </c>
      <c r="AB104" s="166"/>
    </row>
    <row r="105" spans="1:28" ht="15" x14ac:dyDescent="0.25">
      <c r="A105" s="562"/>
      <c r="B105" s="223" t="s">
        <v>128</v>
      </c>
      <c r="C105" s="313" t="s">
        <v>12</v>
      </c>
      <c r="D105" s="209">
        <v>405251</v>
      </c>
      <c r="E105" s="210"/>
      <c r="F105" s="209"/>
      <c r="G105" s="209"/>
      <c r="H105" s="209"/>
      <c r="I105" s="209"/>
      <c r="J105" s="211">
        <f>SUM(D105:I105)</f>
        <v>405251</v>
      </c>
      <c r="K105" s="211"/>
      <c r="L105" s="211"/>
      <c r="M105" s="211"/>
      <c r="N105" s="211"/>
      <c r="O105" s="211"/>
      <c r="P105" s="211"/>
      <c r="Q105" s="211">
        <f t="shared" si="20"/>
        <v>405251</v>
      </c>
      <c r="R105" s="211"/>
      <c r="S105" s="211"/>
      <c r="T105" s="211"/>
      <c r="U105" s="211"/>
      <c r="V105" s="211"/>
      <c r="W105" s="211"/>
      <c r="X105" s="211"/>
      <c r="Y105" s="211">
        <f t="shared" si="21"/>
        <v>405251</v>
      </c>
      <c r="Z105" s="240">
        <v>0</v>
      </c>
      <c r="AA105" s="241">
        <f t="shared" si="22"/>
        <v>405251</v>
      </c>
      <c r="AB105" s="166"/>
    </row>
    <row r="106" spans="1:28" ht="15" x14ac:dyDescent="0.25">
      <c r="A106" s="562"/>
      <c r="B106" s="223" t="s">
        <v>128</v>
      </c>
      <c r="C106" s="312" t="s">
        <v>95</v>
      </c>
      <c r="D106" s="245">
        <f>SUM(D97:D105)</f>
        <v>405251</v>
      </c>
      <c r="E106" s="245">
        <f t="shared" ref="E106:Z106" si="33">SUM(E97:E105)</f>
        <v>0</v>
      </c>
      <c r="F106" s="245">
        <f t="shared" si="33"/>
        <v>0</v>
      </c>
      <c r="G106" s="245">
        <f t="shared" si="33"/>
        <v>0</v>
      </c>
      <c r="H106" s="245">
        <f t="shared" si="33"/>
        <v>0</v>
      </c>
      <c r="I106" s="245">
        <f t="shared" si="33"/>
        <v>0</v>
      </c>
      <c r="J106" s="245">
        <f t="shared" si="33"/>
        <v>405251</v>
      </c>
      <c r="K106" s="245">
        <f t="shared" si="33"/>
        <v>0</v>
      </c>
      <c r="L106" s="245">
        <f t="shared" si="33"/>
        <v>0</v>
      </c>
      <c r="M106" s="245">
        <f t="shared" si="33"/>
        <v>0</v>
      </c>
      <c r="N106" s="245">
        <f t="shared" si="33"/>
        <v>0</v>
      </c>
      <c r="O106" s="245">
        <f t="shared" si="33"/>
        <v>0</v>
      </c>
      <c r="P106" s="245">
        <f t="shared" si="33"/>
        <v>0</v>
      </c>
      <c r="Q106" s="245">
        <f t="shared" si="20"/>
        <v>405251</v>
      </c>
      <c r="R106" s="245">
        <f>SUM(R97:R105)</f>
        <v>0</v>
      </c>
      <c r="S106" s="245">
        <f t="shared" ref="S106:X106" si="34">SUM(S97:S105)</f>
        <v>0</v>
      </c>
      <c r="T106" s="245">
        <f t="shared" si="34"/>
        <v>0</v>
      </c>
      <c r="U106" s="245">
        <f t="shared" si="34"/>
        <v>0</v>
      </c>
      <c r="V106" s="245">
        <f t="shared" si="34"/>
        <v>0</v>
      </c>
      <c r="W106" s="245">
        <f t="shared" si="34"/>
        <v>0</v>
      </c>
      <c r="X106" s="245">
        <f t="shared" si="34"/>
        <v>0</v>
      </c>
      <c r="Y106" s="245">
        <f t="shared" si="21"/>
        <v>405251</v>
      </c>
      <c r="Z106" s="245">
        <f t="shared" si="33"/>
        <v>0</v>
      </c>
      <c r="AA106" s="245">
        <f t="shared" si="22"/>
        <v>405251</v>
      </c>
      <c r="AB106" s="166"/>
    </row>
    <row r="107" spans="1:28" ht="15" x14ac:dyDescent="0.25">
      <c r="A107" s="562"/>
      <c r="B107" s="223" t="s">
        <v>128</v>
      </c>
      <c r="C107" s="313" t="s">
        <v>31</v>
      </c>
      <c r="D107" s="209">
        <v>0</v>
      </c>
      <c r="E107" s="210"/>
      <c r="F107" s="209"/>
      <c r="G107" s="209"/>
      <c r="H107" s="209"/>
      <c r="I107" s="209"/>
      <c r="J107" s="211">
        <f>SUM(D107:I107)</f>
        <v>0</v>
      </c>
      <c r="K107" s="211"/>
      <c r="L107" s="211"/>
      <c r="M107" s="211"/>
      <c r="N107" s="211"/>
      <c r="O107" s="211"/>
      <c r="P107" s="211"/>
      <c r="Q107" s="211">
        <f t="shared" si="20"/>
        <v>0</v>
      </c>
      <c r="R107" s="211"/>
      <c r="S107" s="211"/>
      <c r="T107" s="211"/>
      <c r="U107" s="211"/>
      <c r="V107" s="211"/>
      <c r="W107" s="211"/>
      <c r="X107" s="211"/>
      <c r="Y107" s="211">
        <f t="shared" si="21"/>
        <v>0</v>
      </c>
      <c r="Z107" s="240">
        <v>0</v>
      </c>
      <c r="AA107" s="241">
        <f t="shared" si="22"/>
        <v>0</v>
      </c>
      <c r="AB107" s="166"/>
    </row>
    <row r="108" spans="1:28" ht="15" x14ac:dyDescent="0.25">
      <c r="A108" s="562"/>
      <c r="B108" s="223" t="s">
        <v>128</v>
      </c>
      <c r="C108" s="313" t="s">
        <v>32</v>
      </c>
      <c r="D108" s="209">
        <v>0</v>
      </c>
      <c r="E108" s="210"/>
      <c r="F108" s="209"/>
      <c r="G108" s="209"/>
      <c r="H108" s="209"/>
      <c r="I108" s="209"/>
      <c r="J108" s="211">
        <f>SUM(D108:I108)</f>
        <v>0</v>
      </c>
      <c r="K108" s="211"/>
      <c r="L108" s="211"/>
      <c r="M108" s="211"/>
      <c r="N108" s="211"/>
      <c r="O108" s="211"/>
      <c r="P108" s="211"/>
      <c r="Q108" s="211">
        <f t="shared" si="20"/>
        <v>0</v>
      </c>
      <c r="R108" s="211"/>
      <c r="S108" s="211"/>
      <c r="T108" s="211"/>
      <c r="U108" s="211"/>
      <c r="V108" s="211"/>
      <c r="W108" s="211"/>
      <c r="X108" s="211"/>
      <c r="Y108" s="211">
        <f t="shared" si="21"/>
        <v>0</v>
      </c>
      <c r="Z108" s="240">
        <v>0</v>
      </c>
      <c r="AA108" s="241">
        <f t="shared" si="22"/>
        <v>0</v>
      </c>
      <c r="AB108" s="166"/>
    </row>
    <row r="109" spans="1:28" ht="15" x14ac:dyDescent="0.25">
      <c r="A109" s="562"/>
      <c r="B109" s="223" t="s">
        <v>128</v>
      </c>
      <c r="C109" s="313" t="s">
        <v>13</v>
      </c>
      <c r="D109" s="209">
        <v>0</v>
      </c>
      <c r="E109" s="210"/>
      <c r="F109" s="209"/>
      <c r="G109" s="209"/>
      <c r="H109" s="209"/>
      <c r="I109" s="209"/>
      <c r="J109" s="211">
        <f>SUM(D109:I109)</f>
        <v>0</v>
      </c>
      <c r="K109" s="211"/>
      <c r="L109" s="211"/>
      <c r="M109" s="211"/>
      <c r="N109" s="211"/>
      <c r="O109" s="211"/>
      <c r="P109" s="211"/>
      <c r="Q109" s="211">
        <f t="shared" si="20"/>
        <v>0</v>
      </c>
      <c r="R109" s="211"/>
      <c r="S109" s="211"/>
      <c r="T109" s="211"/>
      <c r="U109" s="211"/>
      <c r="V109" s="211"/>
      <c r="W109" s="211"/>
      <c r="X109" s="211"/>
      <c r="Y109" s="211">
        <f t="shared" si="21"/>
        <v>0</v>
      </c>
      <c r="Z109" s="240">
        <v>0</v>
      </c>
      <c r="AA109" s="241">
        <f t="shared" si="22"/>
        <v>0</v>
      </c>
    </row>
    <row r="110" spans="1:28" ht="15" x14ac:dyDescent="0.25">
      <c r="A110" s="562"/>
      <c r="B110" s="223" t="s">
        <v>128</v>
      </c>
      <c r="C110" s="313" t="s">
        <v>14</v>
      </c>
      <c r="D110" s="209">
        <v>0</v>
      </c>
      <c r="E110" s="210"/>
      <c r="F110" s="209"/>
      <c r="G110" s="209"/>
      <c r="H110" s="209"/>
      <c r="I110" s="209"/>
      <c r="J110" s="211">
        <f>SUM(D110:I110)</f>
        <v>0</v>
      </c>
      <c r="K110" s="211"/>
      <c r="L110" s="211"/>
      <c r="M110" s="211"/>
      <c r="N110" s="211"/>
      <c r="O110" s="211"/>
      <c r="P110" s="211"/>
      <c r="Q110" s="211">
        <f t="shared" si="20"/>
        <v>0</v>
      </c>
      <c r="R110" s="211"/>
      <c r="S110" s="211"/>
      <c r="T110" s="211"/>
      <c r="U110" s="211"/>
      <c r="V110" s="211"/>
      <c r="W110" s="211"/>
      <c r="X110" s="211"/>
      <c r="Y110" s="211">
        <f t="shared" si="21"/>
        <v>0</v>
      </c>
      <c r="Z110" s="240">
        <v>0</v>
      </c>
      <c r="AA110" s="241">
        <f t="shared" si="22"/>
        <v>0</v>
      </c>
    </row>
    <row r="111" spans="1:28" ht="15" x14ac:dyDescent="0.25">
      <c r="A111" s="562"/>
      <c r="B111" s="223" t="s">
        <v>128</v>
      </c>
      <c r="C111" s="312" t="s">
        <v>97</v>
      </c>
      <c r="D111" s="245">
        <f>SUM(D107:D110)</f>
        <v>0</v>
      </c>
      <c r="E111" s="245">
        <f t="shared" ref="E111:Z111" si="35">SUM(E107:E110)</f>
        <v>0</v>
      </c>
      <c r="F111" s="245">
        <f t="shared" si="35"/>
        <v>0</v>
      </c>
      <c r="G111" s="245">
        <f t="shared" si="35"/>
        <v>0</v>
      </c>
      <c r="H111" s="245">
        <f t="shared" si="35"/>
        <v>0</v>
      </c>
      <c r="I111" s="245">
        <f t="shared" si="35"/>
        <v>0</v>
      </c>
      <c r="J111" s="245">
        <f t="shared" si="35"/>
        <v>0</v>
      </c>
      <c r="K111" s="245">
        <f t="shared" si="35"/>
        <v>0</v>
      </c>
      <c r="L111" s="245">
        <f t="shared" si="35"/>
        <v>0</v>
      </c>
      <c r="M111" s="245">
        <f t="shared" si="35"/>
        <v>0</v>
      </c>
      <c r="N111" s="245">
        <f t="shared" si="35"/>
        <v>0</v>
      </c>
      <c r="O111" s="245">
        <f t="shared" si="35"/>
        <v>0</v>
      </c>
      <c r="P111" s="245">
        <f t="shared" si="35"/>
        <v>0</v>
      </c>
      <c r="Q111" s="245">
        <f t="shared" si="20"/>
        <v>0</v>
      </c>
      <c r="R111" s="245">
        <f>SUM(R107:R110)</f>
        <v>0</v>
      </c>
      <c r="S111" s="245">
        <f t="shared" ref="S111:X111" si="36">SUM(S107:S110)</f>
        <v>0</v>
      </c>
      <c r="T111" s="245">
        <f t="shared" si="36"/>
        <v>0</v>
      </c>
      <c r="U111" s="245">
        <f t="shared" si="36"/>
        <v>0</v>
      </c>
      <c r="V111" s="245">
        <f t="shared" si="36"/>
        <v>0</v>
      </c>
      <c r="W111" s="245">
        <f t="shared" si="36"/>
        <v>0</v>
      </c>
      <c r="X111" s="245">
        <f t="shared" si="36"/>
        <v>0</v>
      </c>
      <c r="Y111" s="245">
        <f t="shared" si="21"/>
        <v>0</v>
      </c>
      <c r="Z111" s="245">
        <f t="shared" si="35"/>
        <v>0</v>
      </c>
      <c r="AA111" s="291">
        <f t="shared" si="22"/>
        <v>0</v>
      </c>
    </row>
    <row r="112" spans="1:28" ht="15" x14ac:dyDescent="0.25">
      <c r="A112" s="562"/>
      <c r="B112" s="223" t="s">
        <v>128</v>
      </c>
      <c r="C112" s="313" t="s">
        <v>15</v>
      </c>
      <c r="D112" s="209">
        <v>0</v>
      </c>
      <c r="E112" s="210"/>
      <c r="F112" s="209"/>
      <c r="G112" s="209"/>
      <c r="H112" s="209"/>
      <c r="I112" s="209"/>
      <c r="J112" s="211">
        <f>SUM(D112:I112)</f>
        <v>0</v>
      </c>
      <c r="K112" s="211"/>
      <c r="L112" s="211"/>
      <c r="M112" s="211"/>
      <c r="N112" s="211"/>
      <c r="O112" s="211"/>
      <c r="P112" s="211"/>
      <c r="Q112" s="211">
        <f t="shared" si="20"/>
        <v>0</v>
      </c>
      <c r="R112" s="211"/>
      <c r="S112" s="211"/>
      <c r="T112" s="211"/>
      <c r="U112" s="211"/>
      <c r="V112" s="211"/>
      <c r="W112" s="211"/>
      <c r="X112" s="211"/>
      <c r="Y112" s="211">
        <f t="shared" si="21"/>
        <v>0</v>
      </c>
      <c r="Z112" s="240">
        <v>0</v>
      </c>
      <c r="AA112" s="241">
        <f t="shared" si="22"/>
        <v>0</v>
      </c>
    </row>
    <row r="113" spans="1:27" ht="15" x14ac:dyDescent="0.25">
      <c r="A113" s="562"/>
      <c r="B113" s="223" t="s">
        <v>128</v>
      </c>
      <c r="C113" s="313" t="s">
        <v>16</v>
      </c>
      <c r="D113" s="209">
        <v>0</v>
      </c>
      <c r="E113" s="210"/>
      <c r="F113" s="209"/>
      <c r="G113" s="209"/>
      <c r="H113" s="209"/>
      <c r="I113" s="209"/>
      <c r="J113" s="211">
        <f>SUM(D113:I113)</f>
        <v>0</v>
      </c>
      <c r="K113" s="211"/>
      <c r="L113" s="211"/>
      <c r="M113" s="211"/>
      <c r="N113" s="211"/>
      <c r="O113" s="211"/>
      <c r="P113" s="211"/>
      <c r="Q113" s="211">
        <f t="shared" si="20"/>
        <v>0</v>
      </c>
      <c r="R113" s="211"/>
      <c r="S113" s="211"/>
      <c r="T113" s="211"/>
      <c r="U113" s="211"/>
      <c r="V113" s="211"/>
      <c r="W113" s="211"/>
      <c r="X113" s="211"/>
      <c r="Y113" s="211">
        <f t="shared" si="21"/>
        <v>0</v>
      </c>
      <c r="Z113" s="240">
        <v>0</v>
      </c>
      <c r="AA113" s="241">
        <f t="shared" si="22"/>
        <v>0</v>
      </c>
    </row>
    <row r="114" spans="1:27" ht="15.75" thickBot="1" x14ac:dyDescent="0.3">
      <c r="A114" s="563"/>
      <c r="B114" s="266" t="s">
        <v>198</v>
      </c>
      <c r="C114" s="314" t="s">
        <v>98</v>
      </c>
      <c r="D114" s="300">
        <f>SUM(D112:D113)</f>
        <v>0</v>
      </c>
      <c r="E114" s="300">
        <f t="shared" ref="E114:Z114" si="37">SUM(E112:E113)</f>
        <v>0</v>
      </c>
      <c r="F114" s="300">
        <f t="shared" si="37"/>
        <v>0</v>
      </c>
      <c r="G114" s="300">
        <f t="shared" si="37"/>
        <v>0</v>
      </c>
      <c r="H114" s="300">
        <f t="shared" si="37"/>
        <v>0</v>
      </c>
      <c r="I114" s="300">
        <f t="shared" si="37"/>
        <v>0</v>
      </c>
      <c r="J114" s="300">
        <f t="shared" si="37"/>
        <v>0</v>
      </c>
      <c r="K114" s="300">
        <f t="shared" si="37"/>
        <v>0</v>
      </c>
      <c r="L114" s="300">
        <f t="shared" si="37"/>
        <v>0</v>
      </c>
      <c r="M114" s="300">
        <f t="shared" si="37"/>
        <v>0</v>
      </c>
      <c r="N114" s="300">
        <f t="shared" si="37"/>
        <v>0</v>
      </c>
      <c r="O114" s="300">
        <f t="shared" ref="O114" si="38">SUM(O112:O113)</f>
        <v>0</v>
      </c>
      <c r="P114" s="300">
        <f t="shared" si="37"/>
        <v>0</v>
      </c>
      <c r="Q114" s="300">
        <f t="shared" si="20"/>
        <v>0</v>
      </c>
      <c r="R114" s="300">
        <f>SUM(R112:R113)</f>
        <v>0</v>
      </c>
      <c r="S114" s="300">
        <f t="shared" ref="S114:X114" si="39">SUM(S112:S113)</f>
        <v>0</v>
      </c>
      <c r="T114" s="300">
        <f t="shared" si="39"/>
        <v>0</v>
      </c>
      <c r="U114" s="300">
        <f t="shared" ref="U114" si="40">SUM(U112:U113)</f>
        <v>0</v>
      </c>
      <c r="V114" s="300">
        <f t="shared" si="39"/>
        <v>0</v>
      </c>
      <c r="W114" s="300">
        <f t="shared" si="39"/>
        <v>0</v>
      </c>
      <c r="X114" s="300">
        <f t="shared" si="39"/>
        <v>0</v>
      </c>
      <c r="Y114" s="300">
        <f t="shared" si="21"/>
        <v>0</v>
      </c>
      <c r="Z114" s="300">
        <f t="shared" si="37"/>
        <v>0</v>
      </c>
      <c r="AA114" s="315">
        <f t="shared" si="22"/>
        <v>0</v>
      </c>
    </row>
    <row r="115" spans="1:27" ht="15.75" thickTop="1" x14ac:dyDescent="0.2">
      <c r="A115" s="549" t="s">
        <v>86</v>
      </c>
      <c r="B115" s="550"/>
      <c r="C115" s="551"/>
      <c r="D115" s="316">
        <f>SUM(D114+D111+D96+D95+D94+D91+D86+D85+D75+D74+D71+D70+D67+D62+D57+D56+D55+D54+D53+D52+D51+D50+D49+D48+D47+D44+D106)</f>
        <v>473006849</v>
      </c>
      <c r="E115" s="316">
        <f t="shared" ref="E115:Z115" si="41">SUM(E114+E111+E96+E95+E94+E91+E86+E85+E75+E74+E71+E70+E67+E62+E57+E56+E55+E54+E53+E52+E51+E50+E49+E48+E47+E44+E106)</f>
        <v>0</v>
      </c>
      <c r="F115" s="316">
        <f t="shared" si="41"/>
        <v>13843574</v>
      </c>
      <c r="G115" s="316">
        <f t="shared" si="41"/>
        <v>8682782</v>
      </c>
      <c r="H115" s="316">
        <f t="shared" si="41"/>
        <v>0</v>
      </c>
      <c r="I115" s="316">
        <f t="shared" si="41"/>
        <v>0</v>
      </c>
      <c r="J115" s="316">
        <f t="shared" si="41"/>
        <v>495533205</v>
      </c>
      <c r="K115" s="316">
        <f t="shared" si="41"/>
        <v>0</v>
      </c>
      <c r="L115" s="316">
        <f t="shared" si="41"/>
        <v>-1208576</v>
      </c>
      <c r="M115" s="316">
        <f t="shared" si="41"/>
        <v>-2109251</v>
      </c>
      <c r="N115" s="316">
        <f t="shared" si="41"/>
        <v>808</v>
      </c>
      <c r="O115" s="316">
        <f t="shared" ref="O115" si="42">SUM(O114+O111+O96+O95+O94+O91+O86+O85+O75+O74+O71+O70+O67+O62+O57+O56+O55+O54+O53+O52+O51+O50+O49+O48+O47+O44+O106)</f>
        <v>-590436</v>
      </c>
      <c r="P115" s="316">
        <f t="shared" si="41"/>
        <v>9069885</v>
      </c>
      <c r="Q115" s="316">
        <f>SUM(J115:P115)</f>
        <v>500695635</v>
      </c>
      <c r="R115" s="316">
        <f t="shared" si="41"/>
        <v>0</v>
      </c>
      <c r="S115" s="316">
        <f t="shared" si="41"/>
        <v>500</v>
      </c>
      <c r="T115" s="316">
        <f t="shared" si="41"/>
        <v>-8479449</v>
      </c>
      <c r="U115" s="316">
        <f t="shared" ref="U115" si="43">SUM(U114+U111+U96+U95+U94+U91+U86+U85+U75+U74+U71+U70+U67+U62+U57+U56+U55+U54+U53+U52+U51+U50+U49+U48+U47+U44+U106)</f>
        <v>9069885</v>
      </c>
      <c r="V115" s="316">
        <f t="shared" si="41"/>
        <v>-4559473</v>
      </c>
      <c r="W115" s="316">
        <f t="shared" si="41"/>
        <v>-3715271</v>
      </c>
      <c r="X115" s="316">
        <f t="shared" si="41"/>
        <v>-590436</v>
      </c>
      <c r="Y115" s="316">
        <f t="shared" si="21"/>
        <v>492421391</v>
      </c>
      <c r="Z115" s="316">
        <f t="shared" si="41"/>
        <v>381328841</v>
      </c>
      <c r="AA115" s="316">
        <f t="shared" si="22"/>
        <v>111092550</v>
      </c>
    </row>
    <row r="116" spans="1:27" ht="13.5" customHeight="1" x14ac:dyDescent="0.2">
      <c r="E116" s="2"/>
    </row>
    <row r="117" spans="1:27" x14ac:dyDescent="0.2">
      <c r="E117" s="2"/>
    </row>
    <row r="118" spans="1:27" x14ac:dyDescent="0.2">
      <c r="E118" s="2"/>
    </row>
    <row r="119" spans="1:27" ht="15" x14ac:dyDescent="0.25">
      <c r="A119" s="317" t="s">
        <v>140</v>
      </c>
      <c r="E119" s="2"/>
    </row>
    <row r="120" spans="1:27" x14ac:dyDescent="0.2">
      <c r="F120" s="73"/>
      <c r="AA120" s="55"/>
    </row>
    <row r="121" spans="1:27" s="85" customFormat="1" ht="71.25" customHeight="1" x14ac:dyDescent="0.2">
      <c r="A121" s="552" t="s">
        <v>101</v>
      </c>
      <c r="B121" s="553"/>
      <c r="C121" s="191" t="s">
        <v>44</v>
      </c>
      <c r="D121" s="192" t="s">
        <v>21</v>
      </c>
      <c r="E121" s="193" t="s">
        <v>43</v>
      </c>
      <c r="F121" s="192" t="s">
        <v>202</v>
      </c>
      <c r="G121" s="192" t="s">
        <v>203</v>
      </c>
      <c r="H121" s="192"/>
      <c r="I121" s="318"/>
      <c r="J121" s="192" t="s">
        <v>112</v>
      </c>
      <c r="K121" s="192" t="s">
        <v>43</v>
      </c>
      <c r="L121" s="192" t="s">
        <v>206</v>
      </c>
      <c r="M121" s="192" t="s">
        <v>207</v>
      </c>
      <c r="N121" s="192" t="s">
        <v>205</v>
      </c>
      <c r="O121" s="192" t="s">
        <v>216</v>
      </c>
      <c r="P121" s="192" t="s">
        <v>209</v>
      </c>
      <c r="Q121" s="192" t="s">
        <v>142</v>
      </c>
      <c r="R121" s="192" t="s">
        <v>43</v>
      </c>
      <c r="S121" s="192" t="s">
        <v>205</v>
      </c>
      <c r="T121" s="192" t="s">
        <v>224</v>
      </c>
      <c r="U121" s="192" t="s">
        <v>223</v>
      </c>
      <c r="V121" s="192" t="s">
        <v>218</v>
      </c>
      <c r="W121" s="192" t="s">
        <v>217</v>
      </c>
      <c r="X121" s="192" t="s">
        <v>222</v>
      </c>
      <c r="Y121" s="192" t="s">
        <v>220</v>
      </c>
      <c r="Z121" s="106" t="s">
        <v>169</v>
      </c>
    </row>
    <row r="122" spans="1:27" ht="15" x14ac:dyDescent="0.25">
      <c r="A122" s="554"/>
      <c r="B122" s="555"/>
      <c r="C122" s="319" t="s">
        <v>25</v>
      </c>
      <c r="D122" s="211">
        <f t="shared" ref="D122:Z122" si="44">D33+D32+D30+D20+D15+D13+D11+D14+D9+D26+D23</f>
        <v>443155290</v>
      </c>
      <c r="E122" s="211">
        <f t="shared" si="44"/>
        <v>0</v>
      </c>
      <c r="F122" s="211">
        <f t="shared" si="44"/>
        <v>13843574</v>
      </c>
      <c r="G122" s="211">
        <f t="shared" si="44"/>
        <v>8682782</v>
      </c>
      <c r="H122" s="211">
        <f t="shared" si="44"/>
        <v>0</v>
      </c>
      <c r="I122" s="211">
        <f t="shared" si="44"/>
        <v>0</v>
      </c>
      <c r="J122" s="211">
        <f t="shared" si="44"/>
        <v>465681646</v>
      </c>
      <c r="K122" s="211">
        <f t="shared" ref="K122:Y122" si="45">K33+K32+K30+K20+K15+K13+K11+K14+K9+K26+K23</f>
        <v>0</v>
      </c>
      <c r="L122" s="211">
        <f t="shared" si="45"/>
        <v>-1208576</v>
      </c>
      <c r="M122" s="211">
        <f t="shared" si="45"/>
        <v>-2109251</v>
      </c>
      <c r="N122" s="211">
        <f t="shared" si="45"/>
        <v>0</v>
      </c>
      <c r="O122" s="211">
        <f t="shared" ref="O122" si="46">O33+O32+O30+O20+O15+O13+O11+O14+O9+O26+O23</f>
        <v>-590436</v>
      </c>
      <c r="P122" s="211">
        <f t="shared" si="45"/>
        <v>9069885</v>
      </c>
      <c r="Q122" s="211">
        <f t="shared" si="45"/>
        <v>470843268</v>
      </c>
      <c r="R122" s="211">
        <f t="shared" si="45"/>
        <v>-242110</v>
      </c>
      <c r="S122" s="211">
        <f t="shared" si="45"/>
        <v>0</v>
      </c>
      <c r="T122" s="211">
        <f t="shared" si="45"/>
        <v>-8479449</v>
      </c>
      <c r="U122" s="211">
        <f t="shared" ref="U122" si="47">U33+U32+U30+U20+U15+U13+U11+U14+U9+U26+U23</f>
        <v>9069885</v>
      </c>
      <c r="V122" s="211">
        <f t="shared" si="45"/>
        <v>-4559473</v>
      </c>
      <c r="W122" s="211">
        <f t="shared" si="45"/>
        <v>-3715271</v>
      </c>
      <c r="X122" s="211">
        <f t="shared" si="45"/>
        <v>-590436</v>
      </c>
      <c r="Y122" s="211">
        <f t="shared" si="45"/>
        <v>462326414</v>
      </c>
      <c r="Z122" s="211">
        <f t="shared" si="44"/>
        <v>378534522</v>
      </c>
    </row>
    <row r="123" spans="1:27" ht="15" x14ac:dyDescent="0.25">
      <c r="A123" s="554"/>
      <c r="B123" s="555"/>
      <c r="C123" s="319" t="s">
        <v>37</v>
      </c>
      <c r="D123" s="211">
        <f t="shared" ref="D123:J123" si="48">D21+D16+D12+D27</f>
        <v>92917</v>
      </c>
      <c r="E123" s="211">
        <f t="shared" si="48"/>
        <v>0</v>
      </c>
      <c r="F123" s="211">
        <f t="shared" si="48"/>
        <v>0</v>
      </c>
      <c r="G123" s="211">
        <f t="shared" si="48"/>
        <v>0</v>
      </c>
      <c r="H123" s="211">
        <f t="shared" si="48"/>
        <v>0</v>
      </c>
      <c r="I123" s="211">
        <f t="shared" si="48"/>
        <v>0</v>
      </c>
      <c r="J123" s="211">
        <f t="shared" si="48"/>
        <v>92917</v>
      </c>
      <c r="K123" s="211">
        <f t="shared" ref="K123:Q123" si="49">K21+K16+K12+K27</f>
        <v>0</v>
      </c>
      <c r="L123" s="211">
        <f t="shared" si="49"/>
        <v>0</v>
      </c>
      <c r="M123" s="211">
        <f t="shared" si="49"/>
        <v>0</v>
      </c>
      <c r="N123" s="211">
        <f t="shared" si="49"/>
        <v>0</v>
      </c>
      <c r="O123" s="211">
        <f t="shared" ref="O123" si="50">O21+O16+O12+O27</f>
        <v>0</v>
      </c>
      <c r="P123" s="211">
        <f t="shared" si="49"/>
        <v>0</v>
      </c>
      <c r="Q123" s="211">
        <f t="shared" si="49"/>
        <v>92917</v>
      </c>
      <c r="R123" s="211">
        <f>R21+R16+R12+R27+R31</f>
        <v>242110</v>
      </c>
      <c r="S123" s="211">
        <f t="shared" ref="S123:Z123" si="51">S21+S16+S12+S27+S31</f>
        <v>0</v>
      </c>
      <c r="T123" s="211">
        <f t="shared" si="51"/>
        <v>0</v>
      </c>
      <c r="U123" s="211">
        <f t="shared" ref="U123" si="52">U21+U16+U12+U27+U31</f>
        <v>0</v>
      </c>
      <c r="V123" s="211">
        <f t="shared" si="51"/>
        <v>0</v>
      </c>
      <c r="W123" s="211">
        <f t="shared" si="51"/>
        <v>0</v>
      </c>
      <c r="X123" s="211">
        <f t="shared" si="51"/>
        <v>0</v>
      </c>
      <c r="Y123" s="211">
        <f t="shared" si="51"/>
        <v>335027</v>
      </c>
      <c r="Z123" s="211">
        <f t="shared" si="51"/>
        <v>92917</v>
      </c>
    </row>
    <row r="124" spans="1:27" ht="15" x14ac:dyDescent="0.25">
      <c r="A124" s="554"/>
      <c r="B124" s="555"/>
      <c r="C124" s="319" t="s">
        <v>27</v>
      </c>
      <c r="D124" s="211">
        <v>0</v>
      </c>
      <c r="E124" s="211">
        <v>0</v>
      </c>
      <c r="F124" s="211">
        <v>0</v>
      </c>
      <c r="G124" s="211">
        <v>0</v>
      </c>
      <c r="H124" s="211">
        <v>0</v>
      </c>
      <c r="I124" s="211">
        <v>0</v>
      </c>
      <c r="J124" s="211">
        <v>0</v>
      </c>
      <c r="K124" s="211">
        <v>0</v>
      </c>
      <c r="L124" s="211">
        <v>0</v>
      </c>
      <c r="M124" s="211">
        <v>0</v>
      </c>
      <c r="N124" s="211">
        <v>0</v>
      </c>
      <c r="O124" s="211">
        <v>1</v>
      </c>
      <c r="P124" s="211">
        <v>-2</v>
      </c>
      <c r="Q124" s="211">
        <v>0</v>
      </c>
      <c r="R124" s="211">
        <v>0</v>
      </c>
      <c r="S124" s="211">
        <v>0</v>
      </c>
      <c r="T124" s="211">
        <v>0</v>
      </c>
      <c r="U124" s="211">
        <v>0</v>
      </c>
      <c r="V124" s="211">
        <v>0</v>
      </c>
      <c r="W124" s="211">
        <v>0</v>
      </c>
      <c r="X124" s="211">
        <v>0</v>
      </c>
      <c r="Y124" s="211">
        <v>0</v>
      </c>
      <c r="Z124" s="211">
        <v>0</v>
      </c>
    </row>
    <row r="125" spans="1:27" ht="15" x14ac:dyDescent="0.25">
      <c r="A125" s="554"/>
      <c r="B125" s="555"/>
      <c r="C125" s="319" t="s">
        <v>139</v>
      </c>
      <c r="D125" s="211">
        <f>D7</f>
        <v>0</v>
      </c>
      <c r="E125" s="211">
        <f t="shared" ref="E125:Z125" si="53">E7</f>
        <v>0</v>
      </c>
      <c r="F125" s="211">
        <f t="shared" si="53"/>
        <v>0</v>
      </c>
      <c r="G125" s="211">
        <f t="shared" si="53"/>
        <v>0</v>
      </c>
      <c r="H125" s="211">
        <f t="shared" si="53"/>
        <v>0</v>
      </c>
      <c r="I125" s="211">
        <f t="shared" si="53"/>
        <v>0</v>
      </c>
      <c r="J125" s="211">
        <f t="shared" si="53"/>
        <v>0</v>
      </c>
      <c r="K125" s="211">
        <f t="shared" ref="K125:Y125" si="54">K7</f>
        <v>0</v>
      </c>
      <c r="L125" s="211">
        <f t="shared" si="54"/>
        <v>0</v>
      </c>
      <c r="M125" s="211">
        <f t="shared" si="54"/>
        <v>0</v>
      </c>
      <c r="N125" s="211">
        <f t="shared" si="54"/>
        <v>0</v>
      </c>
      <c r="O125" s="211">
        <f t="shared" ref="O125" si="55">O7</f>
        <v>0</v>
      </c>
      <c r="P125" s="211">
        <f t="shared" si="54"/>
        <v>0</v>
      </c>
      <c r="Q125" s="211">
        <f t="shared" si="54"/>
        <v>0</v>
      </c>
      <c r="R125" s="211">
        <f t="shared" si="54"/>
        <v>0</v>
      </c>
      <c r="S125" s="211">
        <f t="shared" si="54"/>
        <v>0</v>
      </c>
      <c r="T125" s="211">
        <f t="shared" si="54"/>
        <v>0</v>
      </c>
      <c r="U125" s="211">
        <f t="shared" ref="U125" si="56">U7</f>
        <v>0</v>
      </c>
      <c r="V125" s="211">
        <f t="shared" si="54"/>
        <v>0</v>
      </c>
      <c r="W125" s="211">
        <f t="shared" si="54"/>
        <v>0</v>
      </c>
      <c r="X125" s="211">
        <f t="shared" si="54"/>
        <v>0</v>
      </c>
      <c r="Y125" s="211">
        <f t="shared" si="54"/>
        <v>0</v>
      </c>
      <c r="Z125" s="211">
        <f t="shared" si="53"/>
        <v>0</v>
      </c>
    </row>
    <row r="126" spans="1:27" ht="15" x14ac:dyDescent="0.25">
      <c r="A126" s="554"/>
      <c r="B126" s="555"/>
      <c r="C126" s="319" t="s">
        <v>40</v>
      </c>
      <c r="D126" s="211">
        <f t="shared" ref="D126:Z126" si="57">D25+D18+D8</f>
        <v>2000</v>
      </c>
      <c r="E126" s="211">
        <f t="shared" si="57"/>
        <v>0</v>
      </c>
      <c r="F126" s="211">
        <f t="shared" si="57"/>
        <v>0</v>
      </c>
      <c r="G126" s="211">
        <f t="shared" si="57"/>
        <v>0</v>
      </c>
      <c r="H126" s="211">
        <f t="shared" si="57"/>
        <v>0</v>
      </c>
      <c r="I126" s="211">
        <f t="shared" si="57"/>
        <v>0</v>
      </c>
      <c r="J126" s="211">
        <f t="shared" si="57"/>
        <v>2000</v>
      </c>
      <c r="K126" s="211">
        <f t="shared" ref="K126:Y126" si="58">K25+K18+K8</f>
        <v>0</v>
      </c>
      <c r="L126" s="211">
        <f t="shared" si="58"/>
        <v>0</v>
      </c>
      <c r="M126" s="211">
        <f t="shared" si="58"/>
        <v>0</v>
      </c>
      <c r="N126" s="211">
        <f t="shared" si="58"/>
        <v>0</v>
      </c>
      <c r="O126" s="211">
        <f t="shared" ref="O126" si="59">O25+O18+O8</f>
        <v>0</v>
      </c>
      <c r="P126" s="211">
        <f t="shared" si="58"/>
        <v>0</v>
      </c>
      <c r="Q126" s="211">
        <f t="shared" si="58"/>
        <v>2000</v>
      </c>
      <c r="R126" s="211">
        <f t="shared" si="58"/>
        <v>0</v>
      </c>
      <c r="S126" s="211">
        <f t="shared" si="58"/>
        <v>0</v>
      </c>
      <c r="T126" s="211">
        <f t="shared" si="58"/>
        <v>0</v>
      </c>
      <c r="U126" s="211">
        <f t="shared" ref="U126" si="60">U25+U18+U8</f>
        <v>0</v>
      </c>
      <c r="V126" s="211">
        <f t="shared" si="58"/>
        <v>0</v>
      </c>
      <c r="W126" s="211">
        <f t="shared" si="58"/>
        <v>0</v>
      </c>
      <c r="X126" s="211">
        <f t="shared" si="58"/>
        <v>0</v>
      </c>
      <c r="Y126" s="211">
        <f t="shared" si="58"/>
        <v>2000</v>
      </c>
      <c r="Z126" s="211">
        <f t="shared" si="57"/>
        <v>1600</v>
      </c>
    </row>
    <row r="127" spans="1:27" ht="15" x14ac:dyDescent="0.25">
      <c r="A127" s="554"/>
      <c r="B127" s="555"/>
      <c r="C127" s="319" t="s">
        <v>41</v>
      </c>
      <c r="D127" s="211">
        <f t="shared" ref="D127:Z127" si="61">D19+D24+D6+D29</f>
        <v>0</v>
      </c>
      <c r="E127" s="211">
        <f t="shared" si="61"/>
        <v>0</v>
      </c>
      <c r="F127" s="211">
        <f t="shared" si="61"/>
        <v>0</v>
      </c>
      <c r="G127" s="211">
        <f t="shared" si="61"/>
        <v>0</v>
      </c>
      <c r="H127" s="211">
        <f t="shared" si="61"/>
        <v>0</v>
      </c>
      <c r="I127" s="211">
        <f t="shared" si="61"/>
        <v>0</v>
      </c>
      <c r="J127" s="211">
        <f t="shared" si="61"/>
        <v>0</v>
      </c>
      <c r="K127" s="211">
        <f t="shared" ref="K127:Y127" si="62">K19+K24+K6+K29</f>
        <v>0</v>
      </c>
      <c r="L127" s="211">
        <f t="shared" si="62"/>
        <v>0</v>
      </c>
      <c r="M127" s="211">
        <f t="shared" si="62"/>
        <v>0</v>
      </c>
      <c r="N127" s="211">
        <f t="shared" si="62"/>
        <v>808</v>
      </c>
      <c r="O127" s="211">
        <f t="shared" ref="O127" si="63">O19+O24+O6+O29</f>
        <v>0</v>
      </c>
      <c r="P127" s="211">
        <f t="shared" si="62"/>
        <v>0</v>
      </c>
      <c r="Q127" s="211">
        <f t="shared" si="62"/>
        <v>808</v>
      </c>
      <c r="R127" s="211">
        <f t="shared" si="62"/>
        <v>0</v>
      </c>
      <c r="S127" s="211">
        <f t="shared" si="62"/>
        <v>500</v>
      </c>
      <c r="T127" s="211">
        <f t="shared" si="62"/>
        <v>0</v>
      </c>
      <c r="U127" s="211">
        <f t="shared" ref="U127" si="64">U19+U24+U6+U29</f>
        <v>0</v>
      </c>
      <c r="V127" s="211">
        <f t="shared" si="62"/>
        <v>0</v>
      </c>
      <c r="W127" s="211">
        <f t="shared" si="62"/>
        <v>0</v>
      </c>
      <c r="X127" s="211">
        <f t="shared" si="62"/>
        <v>0</v>
      </c>
      <c r="Y127" s="211">
        <f t="shared" si="62"/>
        <v>1308</v>
      </c>
      <c r="Z127" s="211">
        <f t="shared" si="61"/>
        <v>1308</v>
      </c>
    </row>
    <row r="128" spans="1:27" ht="15" x14ac:dyDescent="0.25">
      <c r="A128" s="554"/>
      <c r="B128" s="555"/>
      <c r="C128" s="320" t="s">
        <v>93</v>
      </c>
      <c r="D128" s="321">
        <f t="shared" ref="D128:Z128" si="65">D25+D24+D19+D18+D8+D7+D6+D29</f>
        <v>2000</v>
      </c>
      <c r="E128" s="321">
        <f t="shared" si="65"/>
        <v>0</v>
      </c>
      <c r="F128" s="321">
        <f t="shared" si="65"/>
        <v>0</v>
      </c>
      <c r="G128" s="321">
        <f t="shared" si="65"/>
        <v>0</v>
      </c>
      <c r="H128" s="321">
        <f t="shared" si="65"/>
        <v>0</v>
      </c>
      <c r="I128" s="321">
        <f t="shared" si="65"/>
        <v>0</v>
      </c>
      <c r="J128" s="321">
        <f t="shared" si="65"/>
        <v>2000</v>
      </c>
      <c r="K128" s="321">
        <f t="shared" ref="K128:Y128" si="66">K25+K24+K19+K18+K8+K7+K6+K29</f>
        <v>0</v>
      </c>
      <c r="L128" s="321">
        <f t="shared" si="66"/>
        <v>0</v>
      </c>
      <c r="M128" s="321">
        <f t="shared" si="66"/>
        <v>0</v>
      </c>
      <c r="N128" s="321">
        <f t="shared" si="66"/>
        <v>808</v>
      </c>
      <c r="O128" s="321">
        <f t="shared" ref="O128" si="67">O25+O24+O19+O18+O8+O7+O6+O29</f>
        <v>0</v>
      </c>
      <c r="P128" s="321">
        <f t="shared" si="66"/>
        <v>0</v>
      </c>
      <c r="Q128" s="321">
        <f t="shared" si="66"/>
        <v>2808</v>
      </c>
      <c r="R128" s="321">
        <f t="shared" si="66"/>
        <v>0</v>
      </c>
      <c r="S128" s="321">
        <f t="shared" si="66"/>
        <v>500</v>
      </c>
      <c r="T128" s="321">
        <f t="shared" si="66"/>
        <v>0</v>
      </c>
      <c r="U128" s="321">
        <f t="shared" ref="U128" si="68">U25+U24+U19+U18+U8+U7+U6+U29</f>
        <v>0</v>
      </c>
      <c r="V128" s="321">
        <f t="shared" si="66"/>
        <v>0</v>
      </c>
      <c r="W128" s="321">
        <f t="shared" si="66"/>
        <v>0</v>
      </c>
      <c r="X128" s="321">
        <f t="shared" si="66"/>
        <v>0</v>
      </c>
      <c r="Y128" s="321">
        <f t="shared" si="66"/>
        <v>3308</v>
      </c>
      <c r="Z128" s="321">
        <f t="shared" si="65"/>
        <v>2908</v>
      </c>
      <c r="AA128" s="1"/>
    </row>
    <row r="129" spans="1:27" ht="15" x14ac:dyDescent="0.25">
      <c r="A129" s="554"/>
      <c r="B129" s="555"/>
      <c r="C129" s="319" t="s">
        <v>28</v>
      </c>
      <c r="D129" s="322">
        <f t="shared" ref="D129:Y129" si="69">D22+D17+D10+D28</f>
        <v>29756642</v>
      </c>
      <c r="E129" s="322">
        <f t="shared" si="69"/>
        <v>0</v>
      </c>
      <c r="F129" s="322">
        <f t="shared" si="69"/>
        <v>0</v>
      </c>
      <c r="G129" s="322">
        <f t="shared" si="69"/>
        <v>0</v>
      </c>
      <c r="H129" s="322">
        <f t="shared" si="69"/>
        <v>0</v>
      </c>
      <c r="I129" s="322">
        <f t="shared" si="69"/>
        <v>0</v>
      </c>
      <c r="J129" s="322">
        <f t="shared" si="69"/>
        <v>29756642</v>
      </c>
      <c r="K129" s="322">
        <f t="shared" si="69"/>
        <v>0</v>
      </c>
      <c r="L129" s="322">
        <f t="shared" si="69"/>
        <v>0</v>
      </c>
      <c r="M129" s="322">
        <f t="shared" si="69"/>
        <v>0</v>
      </c>
      <c r="N129" s="322">
        <f t="shared" si="69"/>
        <v>0</v>
      </c>
      <c r="O129" s="322">
        <f t="shared" ref="O129" si="70">O22+O17+O10+O28</f>
        <v>0</v>
      </c>
      <c r="P129" s="322">
        <f t="shared" si="69"/>
        <v>0</v>
      </c>
      <c r="Q129" s="322">
        <f t="shared" si="69"/>
        <v>29756642</v>
      </c>
      <c r="R129" s="322">
        <f t="shared" si="69"/>
        <v>0</v>
      </c>
      <c r="S129" s="322">
        <f t="shared" si="69"/>
        <v>0</v>
      </c>
      <c r="T129" s="322">
        <f t="shared" si="69"/>
        <v>0</v>
      </c>
      <c r="U129" s="322">
        <f t="shared" ref="U129" si="71">U22+U17+U10+U28</f>
        <v>0</v>
      </c>
      <c r="V129" s="322">
        <f t="shared" si="69"/>
        <v>0</v>
      </c>
      <c r="W129" s="322">
        <f t="shared" si="69"/>
        <v>0</v>
      </c>
      <c r="X129" s="322">
        <f t="shared" si="69"/>
        <v>0</v>
      </c>
      <c r="Y129" s="322">
        <f t="shared" si="69"/>
        <v>29756642</v>
      </c>
      <c r="Z129" s="322">
        <f>Z22+Z17+Z10+Z28</f>
        <v>29756642</v>
      </c>
    </row>
    <row r="130" spans="1:27" ht="15" x14ac:dyDescent="0.25">
      <c r="A130" s="554"/>
      <c r="B130" s="555"/>
      <c r="C130" s="320" t="s">
        <v>92</v>
      </c>
      <c r="D130" s="323">
        <f t="shared" ref="D130:Y130" si="72">D28+D22+D17+D10</f>
        <v>29756642</v>
      </c>
      <c r="E130" s="323">
        <f t="shared" si="72"/>
        <v>0</v>
      </c>
      <c r="F130" s="323">
        <f t="shared" si="72"/>
        <v>0</v>
      </c>
      <c r="G130" s="323">
        <f t="shared" si="72"/>
        <v>0</v>
      </c>
      <c r="H130" s="323">
        <f t="shared" si="72"/>
        <v>0</v>
      </c>
      <c r="I130" s="323">
        <f t="shared" si="72"/>
        <v>0</v>
      </c>
      <c r="J130" s="323">
        <f t="shared" si="72"/>
        <v>29756642</v>
      </c>
      <c r="K130" s="323">
        <f t="shared" si="72"/>
        <v>0</v>
      </c>
      <c r="L130" s="323">
        <f t="shared" si="72"/>
        <v>0</v>
      </c>
      <c r="M130" s="323">
        <f t="shared" si="72"/>
        <v>0</v>
      </c>
      <c r="N130" s="323">
        <f t="shared" si="72"/>
        <v>0</v>
      </c>
      <c r="O130" s="323">
        <f t="shared" ref="O130" si="73">O28+O22+O17+O10</f>
        <v>0</v>
      </c>
      <c r="P130" s="323">
        <f t="shared" si="72"/>
        <v>0</v>
      </c>
      <c r="Q130" s="323">
        <f t="shared" si="72"/>
        <v>29756642</v>
      </c>
      <c r="R130" s="323">
        <f t="shared" si="72"/>
        <v>0</v>
      </c>
      <c r="S130" s="323">
        <f t="shared" si="72"/>
        <v>0</v>
      </c>
      <c r="T130" s="323">
        <f t="shared" si="72"/>
        <v>0</v>
      </c>
      <c r="U130" s="323">
        <f t="shared" ref="U130" si="74">U28+U22+U17+U10</f>
        <v>0</v>
      </c>
      <c r="V130" s="323">
        <f t="shared" si="72"/>
        <v>0</v>
      </c>
      <c r="W130" s="323">
        <f t="shared" si="72"/>
        <v>0</v>
      </c>
      <c r="X130" s="323">
        <f t="shared" si="72"/>
        <v>0</v>
      </c>
      <c r="Y130" s="323">
        <f t="shared" si="72"/>
        <v>29756642</v>
      </c>
      <c r="Z130" s="323">
        <f>Z28+Z22+Z17+Z10</f>
        <v>29756642</v>
      </c>
      <c r="AA130" s="1"/>
    </row>
    <row r="131" spans="1:27" ht="15" x14ac:dyDescent="0.25">
      <c r="A131" s="554"/>
      <c r="B131" s="555"/>
      <c r="C131" s="320" t="s">
        <v>102</v>
      </c>
      <c r="D131" s="321">
        <f t="shared" ref="D131:Z131" si="75">D34</f>
        <v>473006849</v>
      </c>
      <c r="E131" s="321">
        <f t="shared" si="75"/>
        <v>0</v>
      </c>
      <c r="F131" s="321">
        <f t="shared" si="75"/>
        <v>13843574</v>
      </c>
      <c r="G131" s="321">
        <f t="shared" si="75"/>
        <v>8682782</v>
      </c>
      <c r="H131" s="321">
        <f t="shared" si="75"/>
        <v>0</v>
      </c>
      <c r="I131" s="321">
        <f t="shared" si="75"/>
        <v>0</v>
      </c>
      <c r="J131" s="321">
        <f t="shared" si="75"/>
        <v>495533205</v>
      </c>
      <c r="K131" s="321">
        <f t="shared" ref="K131:Y131" si="76">K34</f>
        <v>0</v>
      </c>
      <c r="L131" s="321">
        <f t="shared" si="76"/>
        <v>-1208576</v>
      </c>
      <c r="M131" s="321">
        <f t="shared" si="76"/>
        <v>-2109251</v>
      </c>
      <c r="N131" s="321">
        <f t="shared" si="76"/>
        <v>808</v>
      </c>
      <c r="O131" s="321">
        <f t="shared" ref="O131" si="77">O34</f>
        <v>-590436</v>
      </c>
      <c r="P131" s="321">
        <f t="shared" si="76"/>
        <v>9069885</v>
      </c>
      <c r="Q131" s="321">
        <f t="shared" si="76"/>
        <v>500695635</v>
      </c>
      <c r="R131" s="321">
        <f t="shared" si="76"/>
        <v>0</v>
      </c>
      <c r="S131" s="321">
        <f t="shared" si="76"/>
        <v>500</v>
      </c>
      <c r="T131" s="321">
        <f t="shared" si="76"/>
        <v>-8479449</v>
      </c>
      <c r="U131" s="321">
        <f t="shared" ref="U131" si="78">U34</f>
        <v>9069885</v>
      </c>
      <c r="V131" s="321">
        <f t="shared" si="76"/>
        <v>-4559473</v>
      </c>
      <c r="W131" s="321">
        <f t="shared" si="76"/>
        <v>-3715271</v>
      </c>
      <c r="X131" s="321">
        <f t="shared" si="76"/>
        <v>-590436</v>
      </c>
      <c r="Y131" s="321">
        <f t="shared" si="76"/>
        <v>492421391</v>
      </c>
      <c r="Z131" s="321">
        <f t="shared" si="75"/>
        <v>408386989</v>
      </c>
      <c r="AA131" s="1"/>
    </row>
    <row r="132" spans="1:27" ht="15" x14ac:dyDescent="0.25">
      <c r="A132" s="554"/>
      <c r="B132" s="555"/>
      <c r="C132" s="319" t="s">
        <v>7</v>
      </c>
      <c r="D132" s="211">
        <f t="shared" ref="D132:Z132" si="79">D72+D56+D95</f>
        <v>0</v>
      </c>
      <c r="E132" s="211">
        <f t="shared" si="79"/>
        <v>0</v>
      </c>
      <c r="F132" s="211">
        <f t="shared" si="79"/>
        <v>0</v>
      </c>
      <c r="G132" s="211">
        <f t="shared" si="79"/>
        <v>0</v>
      </c>
      <c r="H132" s="211">
        <f t="shared" si="79"/>
        <v>0</v>
      </c>
      <c r="I132" s="211">
        <f t="shared" si="79"/>
        <v>0</v>
      </c>
      <c r="J132" s="211">
        <f t="shared" si="79"/>
        <v>0</v>
      </c>
      <c r="K132" s="215">
        <f t="shared" ref="K132:Y132" si="80">K72+K56+K95</f>
        <v>1871038</v>
      </c>
      <c r="L132" s="215">
        <f t="shared" si="80"/>
        <v>0</v>
      </c>
      <c r="M132" s="215">
        <f t="shared" si="80"/>
        <v>0</v>
      </c>
      <c r="N132" s="215">
        <f t="shared" si="80"/>
        <v>0</v>
      </c>
      <c r="O132" s="215">
        <f t="shared" ref="O132" si="81">O72+O56+O95</f>
        <v>0</v>
      </c>
      <c r="P132" s="215">
        <f t="shared" si="80"/>
        <v>0</v>
      </c>
      <c r="Q132" s="215">
        <f t="shared" si="80"/>
        <v>1871038</v>
      </c>
      <c r="R132" s="215">
        <f t="shared" si="80"/>
        <v>1171038</v>
      </c>
      <c r="S132" s="215">
        <f t="shared" si="80"/>
        <v>0</v>
      </c>
      <c r="T132" s="215">
        <f t="shared" si="80"/>
        <v>0</v>
      </c>
      <c r="U132" s="215">
        <f t="shared" ref="U132" si="82">U72+U56+U95</f>
        <v>0</v>
      </c>
      <c r="V132" s="215">
        <f t="shared" si="80"/>
        <v>0</v>
      </c>
      <c r="W132" s="215">
        <f t="shared" si="80"/>
        <v>0</v>
      </c>
      <c r="X132" s="215">
        <f t="shared" si="80"/>
        <v>0</v>
      </c>
      <c r="Y132" s="215">
        <f t="shared" si="80"/>
        <v>3042076</v>
      </c>
      <c r="Z132" s="215">
        <f t="shared" si="79"/>
        <v>2456557</v>
      </c>
    </row>
    <row r="133" spans="1:27" ht="15" x14ac:dyDescent="0.25">
      <c r="A133" s="554"/>
      <c r="B133" s="555"/>
      <c r="C133" s="319" t="s">
        <v>88</v>
      </c>
      <c r="D133" s="211">
        <f t="shared" ref="D133:Z133" si="83">D73</f>
        <v>1317000</v>
      </c>
      <c r="E133" s="211">
        <f t="shared" si="83"/>
        <v>0</v>
      </c>
      <c r="F133" s="211">
        <f t="shared" si="83"/>
        <v>0</v>
      </c>
      <c r="G133" s="211">
        <f t="shared" si="83"/>
        <v>0</v>
      </c>
      <c r="H133" s="211">
        <f t="shared" si="83"/>
        <v>0</v>
      </c>
      <c r="I133" s="211">
        <f t="shared" si="83"/>
        <v>0</v>
      </c>
      <c r="J133" s="211">
        <f t="shared" si="83"/>
        <v>1317000</v>
      </c>
      <c r="K133" s="215">
        <f t="shared" ref="K133:Y133" si="84">K73</f>
        <v>0</v>
      </c>
      <c r="L133" s="215">
        <f t="shared" si="84"/>
        <v>0</v>
      </c>
      <c r="M133" s="215">
        <f t="shared" si="84"/>
        <v>0</v>
      </c>
      <c r="N133" s="215">
        <f t="shared" si="84"/>
        <v>0</v>
      </c>
      <c r="O133" s="215">
        <f t="shared" ref="O133" si="85">O73</f>
        <v>0</v>
      </c>
      <c r="P133" s="215">
        <f t="shared" si="84"/>
        <v>0</v>
      </c>
      <c r="Q133" s="215">
        <f t="shared" si="84"/>
        <v>1317000</v>
      </c>
      <c r="R133" s="215">
        <f t="shared" si="84"/>
        <v>-88500</v>
      </c>
      <c r="S133" s="215">
        <f t="shared" si="84"/>
        <v>0</v>
      </c>
      <c r="T133" s="215">
        <f t="shared" si="84"/>
        <v>0</v>
      </c>
      <c r="U133" s="215">
        <f t="shared" ref="U133" si="86">U73</f>
        <v>0</v>
      </c>
      <c r="V133" s="215">
        <f t="shared" si="84"/>
        <v>0</v>
      </c>
      <c r="W133" s="215">
        <f t="shared" si="84"/>
        <v>0</v>
      </c>
      <c r="X133" s="215">
        <f t="shared" si="84"/>
        <v>0</v>
      </c>
      <c r="Y133" s="215">
        <f t="shared" si="84"/>
        <v>1228500</v>
      </c>
      <c r="Z133" s="215">
        <f t="shared" si="83"/>
        <v>627000</v>
      </c>
    </row>
    <row r="134" spans="1:27" ht="15" x14ac:dyDescent="0.25">
      <c r="A134" s="554"/>
      <c r="B134" s="555"/>
      <c r="C134" s="320" t="s">
        <v>94</v>
      </c>
      <c r="D134" s="321">
        <f t="shared" ref="D134:Z134" si="87">D73+D72+D56+D95</f>
        <v>1317000</v>
      </c>
      <c r="E134" s="321">
        <f t="shared" si="87"/>
        <v>0</v>
      </c>
      <c r="F134" s="321">
        <f t="shared" si="87"/>
        <v>0</v>
      </c>
      <c r="G134" s="321">
        <f t="shared" si="87"/>
        <v>0</v>
      </c>
      <c r="H134" s="321">
        <f t="shared" si="87"/>
        <v>0</v>
      </c>
      <c r="I134" s="321">
        <f t="shared" si="87"/>
        <v>0</v>
      </c>
      <c r="J134" s="321">
        <f t="shared" si="87"/>
        <v>1317000</v>
      </c>
      <c r="K134" s="321">
        <f t="shared" ref="K134:Y134" si="88">K73+K72+K56+K95</f>
        <v>1871038</v>
      </c>
      <c r="L134" s="321">
        <f t="shared" si="88"/>
        <v>0</v>
      </c>
      <c r="M134" s="321">
        <f t="shared" si="88"/>
        <v>0</v>
      </c>
      <c r="N134" s="321">
        <f t="shared" si="88"/>
        <v>0</v>
      </c>
      <c r="O134" s="321">
        <f t="shared" ref="O134" si="89">O73+O72+O56+O95</f>
        <v>0</v>
      </c>
      <c r="P134" s="321">
        <f t="shared" si="88"/>
        <v>0</v>
      </c>
      <c r="Q134" s="321">
        <f t="shared" si="88"/>
        <v>3188038</v>
      </c>
      <c r="R134" s="321">
        <f t="shared" si="88"/>
        <v>1082538</v>
      </c>
      <c r="S134" s="321">
        <f t="shared" si="88"/>
        <v>0</v>
      </c>
      <c r="T134" s="321">
        <f t="shared" si="88"/>
        <v>0</v>
      </c>
      <c r="U134" s="321">
        <f t="shared" ref="U134" si="90">U73+U72+U56+U95</f>
        <v>0</v>
      </c>
      <c r="V134" s="321">
        <f t="shared" si="88"/>
        <v>0</v>
      </c>
      <c r="W134" s="321">
        <f t="shared" si="88"/>
        <v>0</v>
      </c>
      <c r="X134" s="321">
        <f t="shared" si="88"/>
        <v>0</v>
      </c>
      <c r="Y134" s="321">
        <f t="shared" si="88"/>
        <v>4270576</v>
      </c>
      <c r="Z134" s="321">
        <f t="shared" si="87"/>
        <v>3083557</v>
      </c>
      <c r="AA134" s="1"/>
    </row>
    <row r="135" spans="1:27" ht="15" x14ac:dyDescent="0.25">
      <c r="A135" s="554"/>
      <c r="B135" s="555"/>
      <c r="C135" s="320" t="s">
        <v>9</v>
      </c>
      <c r="D135" s="321">
        <f t="shared" ref="D135:Z135" si="91">D75+D57+D96</f>
        <v>31500</v>
      </c>
      <c r="E135" s="321">
        <f t="shared" si="91"/>
        <v>0</v>
      </c>
      <c r="F135" s="321">
        <f t="shared" si="91"/>
        <v>0</v>
      </c>
      <c r="G135" s="321">
        <f t="shared" si="91"/>
        <v>0</v>
      </c>
      <c r="H135" s="321">
        <f t="shared" si="91"/>
        <v>0</v>
      </c>
      <c r="I135" s="321">
        <f t="shared" si="91"/>
        <v>0</v>
      </c>
      <c r="J135" s="321">
        <f t="shared" si="91"/>
        <v>31500</v>
      </c>
      <c r="K135" s="321">
        <f t="shared" ref="K135:Y135" si="92">K75+K57+K96</f>
        <v>290010</v>
      </c>
      <c r="L135" s="321">
        <f t="shared" si="92"/>
        <v>0</v>
      </c>
      <c r="M135" s="321">
        <f t="shared" si="92"/>
        <v>0</v>
      </c>
      <c r="N135" s="321">
        <f t="shared" si="92"/>
        <v>0</v>
      </c>
      <c r="O135" s="321">
        <f t="shared" ref="O135" si="93">O75+O57+O96</f>
        <v>0</v>
      </c>
      <c r="P135" s="321">
        <f t="shared" si="92"/>
        <v>0</v>
      </c>
      <c r="Q135" s="321">
        <f t="shared" si="92"/>
        <v>321510</v>
      </c>
      <c r="R135" s="321">
        <f t="shared" si="92"/>
        <v>150010</v>
      </c>
      <c r="S135" s="321">
        <f t="shared" si="92"/>
        <v>0</v>
      </c>
      <c r="T135" s="321">
        <f t="shared" si="92"/>
        <v>0</v>
      </c>
      <c r="U135" s="321">
        <f t="shared" ref="U135" si="94">U75+U57+U96</f>
        <v>0</v>
      </c>
      <c r="V135" s="321">
        <f t="shared" si="92"/>
        <v>0</v>
      </c>
      <c r="W135" s="321">
        <f t="shared" si="92"/>
        <v>0</v>
      </c>
      <c r="X135" s="321">
        <f t="shared" si="92"/>
        <v>0</v>
      </c>
      <c r="Y135" s="321">
        <f t="shared" si="92"/>
        <v>471520</v>
      </c>
      <c r="Z135" s="321">
        <f t="shared" si="91"/>
        <v>380765</v>
      </c>
      <c r="AA135" s="1"/>
    </row>
    <row r="136" spans="1:27" ht="15" x14ac:dyDescent="0.25">
      <c r="A136" s="554"/>
      <c r="B136" s="555"/>
      <c r="C136" s="319" t="s">
        <v>22</v>
      </c>
      <c r="D136" s="211">
        <f t="shared" ref="D136:I136" si="95">D76+D35</f>
        <v>230000</v>
      </c>
      <c r="E136" s="211">
        <f t="shared" si="95"/>
        <v>0</v>
      </c>
      <c r="F136" s="211">
        <f t="shared" si="95"/>
        <v>0</v>
      </c>
      <c r="G136" s="211">
        <f t="shared" si="95"/>
        <v>0</v>
      </c>
      <c r="H136" s="211">
        <f t="shared" si="95"/>
        <v>0</v>
      </c>
      <c r="I136" s="211">
        <f t="shared" si="95"/>
        <v>0</v>
      </c>
      <c r="J136" s="211">
        <f>J76+J97</f>
        <v>230000</v>
      </c>
      <c r="K136" s="211">
        <f t="shared" ref="K136:Z136" si="96">K76+K97</f>
        <v>0</v>
      </c>
      <c r="L136" s="211">
        <f t="shared" si="96"/>
        <v>0</v>
      </c>
      <c r="M136" s="211">
        <f t="shared" si="96"/>
        <v>0</v>
      </c>
      <c r="N136" s="211">
        <f t="shared" si="96"/>
        <v>0</v>
      </c>
      <c r="O136" s="211">
        <f t="shared" ref="O136" si="97">O76+O97</f>
        <v>0</v>
      </c>
      <c r="P136" s="211">
        <f t="shared" si="96"/>
        <v>0</v>
      </c>
      <c r="Q136" s="211">
        <f t="shared" si="96"/>
        <v>230000</v>
      </c>
      <c r="R136" s="211">
        <f t="shared" ref="R136:Y136" si="98">R76+R97</f>
        <v>0</v>
      </c>
      <c r="S136" s="211">
        <f t="shared" si="98"/>
        <v>0</v>
      </c>
      <c r="T136" s="211">
        <f t="shared" si="98"/>
        <v>0</v>
      </c>
      <c r="U136" s="211">
        <f t="shared" ref="U136" si="99">U76+U97</f>
        <v>0</v>
      </c>
      <c r="V136" s="211">
        <f t="shared" si="98"/>
        <v>0</v>
      </c>
      <c r="W136" s="211">
        <f t="shared" si="98"/>
        <v>0</v>
      </c>
      <c r="X136" s="211">
        <f t="shared" si="98"/>
        <v>0</v>
      </c>
      <c r="Y136" s="211">
        <f t="shared" si="98"/>
        <v>230000</v>
      </c>
      <c r="Z136" s="211">
        <f t="shared" si="96"/>
        <v>0</v>
      </c>
    </row>
    <row r="137" spans="1:27" ht="15" x14ac:dyDescent="0.25">
      <c r="A137" s="554"/>
      <c r="B137" s="555"/>
      <c r="C137" s="319" t="s">
        <v>33</v>
      </c>
      <c r="D137" s="211">
        <f>D77</f>
        <v>460000</v>
      </c>
      <c r="E137" s="211">
        <f t="shared" ref="E137:I137" si="100">E77+E98</f>
        <v>0</v>
      </c>
      <c r="F137" s="211">
        <f t="shared" si="100"/>
        <v>0</v>
      </c>
      <c r="G137" s="211">
        <f t="shared" si="100"/>
        <v>0</v>
      </c>
      <c r="H137" s="211">
        <f t="shared" si="100"/>
        <v>0</v>
      </c>
      <c r="I137" s="211">
        <f t="shared" si="100"/>
        <v>0</v>
      </c>
      <c r="J137" s="211">
        <f>J77+J98+J35</f>
        <v>460000</v>
      </c>
      <c r="K137" s="211">
        <f t="shared" ref="K137:Z137" si="101">K77+K98+K35</f>
        <v>157477</v>
      </c>
      <c r="L137" s="211">
        <f t="shared" si="101"/>
        <v>0</v>
      </c>
      <c r="M137" s="211">
        <f t="shared" si="101"/>
        <v>0</v>
      </c>
      <c r="N137" s="211">
        <f t="shared" si="101"/>
        <v>0</v>
      </c>
      <c r="O137" s="211">
        <f t="shared" ref="O137" si="102">O77+O98+O35</f>
        <v>0</v>
      </c>
      <c r="P137" s="211">
        <f t="shared" si="101"/>
        <v>0</v>
      </c>
      <c r="Q137" s="211">
        <f t="shared" si="101"/>
        <v>617477</v>
      </c>
      <c r="R137" s="211">
        <f t="shared" ref="R137:Y137" si="103">R77+R98+R35</f>
        <v>0</v>
      </c>
      <c r="S137" s="211">
        <f t="shared" si="103"/>
        <v>0</v>
      </c>
      <c r="T137" s="211">
        <f t="shared" si="103"/>
        <v>0</v>
      </c>
      <c r="U137" s="211">
        <f t="shared" ref="U137" si="104">U77+U98+U35</f>
        <v>0</v>
      </c>
      <c r="V137" s="211">
        <f t="shared" si="103"/>
        <v>0</v>
      </c>
      <c r="W137" s="211">
        <f t="shared" si="103"/>
        <v>0</v>
      </c>
      <c r="X137" s="211">
        <f t="shared" si="103"/>
        <v>0</v>
      </c>
      <c r="Y137" s="211">
        <f t="shared" si="103"/>
        <v>617477</v>
      </c>
      <c r="Z137" s="211">
        <f t="shared" si="101"/>
        <v>329977</v>
      </c>
    </row>
    <row r="138" spans="1:27" ht="15" x14ac:dyDescent="0.25">
      <c r="A138" s="554"/>
      <c r="B138" s="555"/>
      <c r="C138" s="319" t="s">
        <v>184</v>
      </c>
      <c r="D138" s="211">
        <f t="shared" ref="D138:Z139" si="105">D36</f>
        <v>1560000</v>
      </c>
      <c r="E138" s="211">
        <f t="shared" si="105"/>
        <v>0</v>
      </c>
      <c r="F138" s="211">
        <f t="shared" si="105"/>
        <v>0</v>
      </c>
      <c r="G138" s="211">
        <f t="shared" si="105"/>
        <v>0</v>
      </c>
      <c r="H138" s="211">
        <f t="shared" si="105"/>
        <v>0</v>
      </c>
      <c r="I138" s="211">
        <f t="shared" si="105"/>
        <v>0</v>
      </c>
      <c r="J138" s="211">
        <f t="shared" si="105"/>
        <v>1560000</v>
      </c>
      <c r="K138" s="211">
        <f t="shared" ref="K138:Y138" si="106">K36</f>
        <v>0</v>
      </c>
      <c r="L138" s="211">
        <f t="shared" si="106"/>
        <v>0</v>
      </c>
      <c r="M138" s="211">
        <f t="shared" si="106"/>
        <v>0</v>
      </c>
      <c r="N138" s="211">
        <f t="shared" si="106"/>
        <v>0</v>
      </c>
      <c r="O138" s="211">
        <f t="shared" ref="O138" si="107">O36</f>
        <v>0</v>
      </c>
      <c r="P138" s="211">
        <f t="shared" si="106"/>
        <v>0</v>
      </c>
      <c r="Q138" s="211">
        <f t="shared" si="106"/>
        <v>1560000</v>
      </c>
      <c r="R138" s="211">
        <f t="shared" si="106"/>
        <v>0</v>
      </c>
      <c r="S138" s="211">
        <f t="shared" si="106"/>
        <v>0</v>
      </c>
      <c r="T138" s="211">
        <f t="shared" si="106"/>
        <v>0</v>
      </c>
      <c r="U138" s="211">
        <f t="shared" ref="U138" si="108">U36</f>
        <v>0</v>
      </c>
      <c r="V138" s="211">
        <f t="shared" si="106"/>
        <v>0</v>
      </c>
      <c r="W138" s="211">
        <f t="shared" si="106"/>
        <v>0</v>
      </c>
      <c r="X138" s="211">
        <f t="shared" si="106"/>
        <v>0</v>
      </c>
      <c r="Y138" s="211">
        <f t="shared" si="106"/>
        <v>1560000</v>
      </c>
      <c r="Z138" s="211">
        <f t="shared" si="105"/>
        <v>1170000</v>
      </c>
    </row>
    <row r="139" spans="1:27" ht="15" x14ac:dyDescent="0.25">
      <c r="A139" s="554"/>
      <c r="B139" s="555"/>
      <c r="C139" s="319" t="s">
        <v>89</v>
      </c>
      <c r="D139" s="211">
        <f t="shared" si="105"/>
        <v>0</v>
      </c>
      <c r="E139" s="211">
        <f t="shared" si="105"/>
        <v>0</v>
      </c>
      <c r="F139" s="211">
        <f t="shared" si="105"/>
        <v>0</v>
      </c>
      <c r="G139" s="211">
        <f t="shared" si="105"/>
        <v>0</v>
      </c>
      <c r="H139" s="211">
        <f t="shared" si="105"/>
        <v>0</v>
      </c>
      <c r="I139" s="211">
        <f t="shared" si="105"/>
        <v>0</v>
      </c>
      <c r="J139" s="211">
        <f t="shared" si="105"/>
        <v>0</v>
      </c>
      <c r="K139" s="322">
        <f t="shared" ref="K139:Y139" si="109">K37</f>
        <v>0</v>
      </c>
      <c r="L139" s="322">
        <f t="shared" si="109"/>
        <v>0</v>
      </c>
      <c r="M139" s="322">
        <f t="shared" si="109"/>
        <v>0</v>
      </c>
      <c r="N139" s="322">
        <f t="shared" si="109"/>
        <v>0</v>
      </c>
      <c r="O139" s="322">
        <f t="shared" ref="O139" si="110">O37</f>
        <v>0</v>
      </c>
      <c r="P139" s="322">
        <f t="shared" si="109"/>
        <v>0</v>
      </c>
      <c r="Q139" s="322">
        <f t="shared" si="109"/>
        <v>0</v>
      </c>
      <c r="R139" s="322">
        <f t="shared" si="109"/>
        <v>0</v>
      </c>
      <c r="S139" s="322">
        <f t="shared" si="109"/>
        <v>0</v>
      </c>
      <c r="T139" s="322">
        <f t="shared" si="109"/>
        <v>0</v>
      </c>
      <c r="U139" s="322">
        <f t="shared" ref="U139" si="111">U37</f>
        <v>0</v>
      </c>
      <c r="V139" s="322">
        <f t="shared" si="109"/>
        <v>0</v>
      </c>
      <c r="W139" s="322">
        <f t="shared" si="109"/>
        <v>0</v>
      </c>
      <c r="X139" s="322">
        <f t="shared" si="109"/>
        <v>0</v>
      </c>
      <c r="Y139" s="322">
        <f t="shared" si="109"/>
        <v>0</v>
      </c>
      <c r="Z139" s="322">
        <f t="shared" si="105"/>
        <v>0</v>
      </c>
    </row>
    <row r="140" spans="1:27" ht="15" x14ac:dyDescent="0.25">
      <c r="A140" s="554"/>
      <c r="B140" s="555"/>
      <c r="C140" s="319" t="s">
        <v>34</v>
      </c>
      <c r="D140" s="211">
        <f t="shared" ref="D140:Z140" si="112">D78+D99</f>
        <v>230000</v>
      </c>
      <c r="E140" s="211">
        <f t="shared" si="112"/>
        <v>0</v>
      </c>
      <c r="F140" s="211">
        <f t="shared" si="112"/>
        <v>0</v>
      </c>
      <c r="G140" s="211">
        <f t="shared" si="112"/>
        <v>0</v>
      </c>
      <c r="H140" s="211">
        <f t="shared" si="112"/>
        <v>0</v>
      </c>
      <c r="I140" s="211">
        <f t="shared" si="112"/>
        <v>0</v>
      </c>
      <c r="J140" s="211">
        <f t="shared" si="112"/>
        <v>230000</v>
      </c>
      <c r="K140" s="211">
        <f t="shared" ref="K140:Y140" si="113">K78+K99</f>
        <v>0</v>
      </c>
      <c r="L140" s="211">
        <f t="shared" si="113"/>
        <v>0</v>
      </c>
      <c r="M140" s="211">
        <f t="shared" si="113"/>
        <v>0</v>
      </c>
      <c r="N140" s="211">
        <f t="shared" si="113"/>
        <v>0</v>
      </c>
      <c r="O140" s="211">
        <f t="shared" ref="O140" si="114">O78+O99</f>
        <v>0</v>
      </c>
      <c r="P140" s="211">
        <f t="shared" si="113"/>
        <v>0</v>
      </c>
      <c r="Q140" s="211">
        <f t="shared" si="113"/>
        <v>230000</v>
      </c>
      <c r="R140" s="211">
        <f t="shared" si="113"/>
        <v>-230000</v>
      </c>
      <c r="S140" s="211">
        <f t="shared" si="113"/>
        <v>0</v>
      </c>
      <c r="T140" s="211">
        <f t="shared" si="113"/>
        <v>0</v>
      </c>
      <c r="U140" s="211">
        <f t="shared" ref="U140" si="115">U78+U99</f>
        <v>0</v>
      </c>
      <c r="V140" s="211">
        <f t="shared" si="113"/>
        <v>0</v>
      </c>
      <c r="W140" s="211">
        <f t="shared" si="113"/>
        <v>0</v>
      </c>
      <c r="X140" s="211">
        <f t="shared" si="113"/>
        <v>0</v>
      </c>
      <c r="Y140" s="211">
        <f t="shared" si="113"/>
        <v>0</v>
      </c>
      <c r="Z140" s="211">
        <f t="shared" si="112"/>
        <v>0</v>
      </c>
    </row>
    <row r="141" spans="1:27" ht="15" x14ac:dyDescent="0.25">
      <c r="A141" s="554"/>
      <c r="B141" s="555"/>
      <c r="C141" s="319" t="s">
        <v>10</v>
      </c>
      <c r="D141" s="211">
        <f t="shared" ref="D141:Z141" si="116">D80+D58+D38+D100</f>
        <v>14152250</v>
      </c>
      <c r="E141" s="211">
        <f t="shared" si="116"/>
        <v>0</v>
      </c>
      <c r="F141" s="211">
        <f t="shared" si="116"/>
        <v>0</v>
      </c>
      <c r="G141" s="211">
        <f t="shared" si="116"/>
        <v>0</v>
      </c>
      <c r="H141" s="211">
        <f t="shared" si="116"/>
        <v>0</v>
      </c>
      <c r="I141" s="211">
        <f t="shared" si="116"/>
        <v>0</v>
      </c>
      <c r="J141" s="211">
        <f t="shared" si="116"/>
        <v>14152250</v>
      </c>
      <c r="K141" s="211">
        <f t="shared" ref="K141:Y141" si="117">K80+K58+K38+K100</f>
        <v>0</v>
      </c>
      <c r="L141" s="211">
        <f t="shared" si="117"/>
        <v>0</v>
      </c>
      <c r="M141" s="211">
        <f t="shared" si="117"/>
        <v>0</v>
      </c>
      <c r="N141" s="211">
        <f t="shared" si="117"/>
        <v>0</v>
      </c>
      <c r="O141" s="211">
        <f t="shared" ref="O141" si="118">O80+O58+O38+O100</f>
        <v>0</v>
      </c>
      <c r="P141" s="211">
        <f t="shared" si="117"/>
        <v>0</v>
      </c>
      <c r="Q141" s="211">
        <f t="shared" si="117"/>
        <v>14152250</v>
      </c>
      <c r="R141" s="211">
        <f t="shared" si="117"/>
        <v>3327696</v>
      </c>
      <c r="S141" s="211">
        <f t="shared" si="117"/>
        <v>0</v>
      </c>
      <c r="T141" s="211">
        <f t="shared" si="117"/>
        <v>0</v>
      </c>
      <c r="U141" s="211">
        <f t="shared" ref="U141" si="119">U80+U58+U38+U100</f>
        <v>0</v>
      </c>
      <c r="V141" s="211">
        <f t="shared" si="117"/>
        <v>0</v>
      </c>
      <c r="W141" s="211">
        <f t="shared" si="117"/>
        <v>0</v>
      </c>
      <c r="X141" s="211">
        <f t="shared" si="117"/>
        <v>0</v>
      </c>
      <c r="Y141" s="211">
        <f t="shared" si="117"/>
        <v>17479946</v>
      </c>
      <c r="Z141" s="211">
        <f t="shared" si="116"/>
        <v>14075000</v>
      </c>
    </row>
    <row r="142" spans="1:27" ht="15" x14ac:dyDescent="0.25">
      <c r="A142" s="554"/>
      <c r="B142" s="555"/>
      <c r="C142" s="319" t="s">
        <v>2</v>
      </c>
      <c r="D142" s="211">
        <f t="shared" ref="D142:Z142" si="120">D81+D59+D39+D71+D101</f>
        <v>24203400</v>
      </c>
      <c r="E142" s="211">
        <f t="shared" si="120"/>
        <v>-4957723</v>
      </c>
      <c r="F142" s="211">
        <f t="shared" si="120"/>
        <v>0</v>
      </c>
      <c r="G142" s="211">
        <f t="shared" si="120"/>
        <v>0</v>
      </c>
      <c r="H142" s="211">
        <f t="shared" si="120"/>
        <v>0</v>
      </c>
      <c r="I142" s="211">
        <f t="shared" si="120"/>
        <v>0</v>
      </c>
      <c r="J142" s="211">
        <f t="shared" si="120"/>
        <v>19245677</v>
      </c>
      <c r="K142" s="211">
        <f t="shared" ref="K142:Y142" si="121">K81+K59+K39+K71+K101</f>
        <v>-2418525</v>
      </c>
      <c r="L142" s="211">
        <f t="shared" si="121"/>
        <v>0</v>
      </c>
      <c r="M142" s="211">
        <f t="shared" si="121"/>
        <v>0</v>
      </c>
      <c r="N142" s="211">
        <f t="shared" si="121"/>
        <v>0</v>
      </c>
      <c r="O142" s="211">
        <f t="shared" ref="O142" si="122">O81+O59+O39+O71+O101</f>
        <v>0</v>
      </c>
      <c r="P142" s="211">
        <f t="shared" si="121"/>
        <v>6676731</v>
      </c>
      <c r="Q142" s="211">
        <f t="shared" si="121"/>
        <v>23503883</v>
      </c>
      <c r="R142" s="211">
        <f t="shared" si="121"/>
        <v>-4100244</v>
      </c>
      <c r="S142" s="211">
        <f t="shared" si="121"/>
        <v>0</v>
      </c>
      <c r="T142" s="211">
        <f t="shared" si="121"/>
        <v>-6676731</v>
      </c>
      <c r="U142" s="211">
        <f t="shared" ref="U142" si="123">U81+U59+U39+U71+U101</f>
        <v>0</v>
      </c>
      <c r="V142" s="211">
        <f t="shared" si="121"/>
        <v>0</v>
      </c>
      <c r="W142" s="211">
        <f t="shared" si="121"/>
        <v>0</v>
      </c>
      <c r="X142" s="211">
        <f t="shared" si="121"/>
        <v>0</v>
      </c>
      <c r="Y142" s="211">
        <f t="shared" si="121"/>
        <v>12726908</v>
      </c>
      <c r="Z142" s="211">
        <f t="shared" si="120"/>
        <v>5888177</v>
      </c>
    </row>
    <row r="143" spans="1:27" ht="15" x14ac:dyDescent="0.25">
      <c r="A143" s="554"/>
      <c r="B143" s="555"/>
      <c r="C143" s="319" t="s">
        <v>35</v>
      </c>
      <c r="D143" s="211">
        <f>D82+D102</f>
        <v>230000</v>
      </c>
      <c r="E143" s="211">
        <f t="shared" ref="E143:Z143" si="124">E82+E102</f>
        <v>0</v>
      </c>
      <c r="F143" s="211">
        <f t="shared" si="124"/>
        <v>0</v>
      </c>
      <c r="G143" s="211">
        <f t="shared" si="124"/>
        <v>0</v>
      </c>
      <c r="H143" s="211">
        <f t="shared" si="124"/>
        <v>0</v>
      </c>
      <c r="I143" s="211">
        <f t="shared" si="124"/>
        <v>0</v>
      </c>
      <c r="J143" s="211">
        <f t="shared" si="124"/>
        <v>230000</v>
      </c>
      <c r="K143" s="211">
        <f t="shared" ref="K143:Y143" si="125">K82+K102</f>
        <v>0</v>
      </c>
      <c r="L143" s="211">
        <f t="shared" si="125"/>
        <v>0</v>
      </c>
      <c r="M143" s="211">
        <f t="shared" si="125"/>
        <v>0</v>
      </c>
      <c r="N143" s="211">
        <f t="shared" si="125"/>
        <v>0</v>
      </c>
      <c r="O143" s="211">
        <f t="shared" ref="O143" si="126">O82+O102</f>
        <v>0</v>
      </c>
      <c r="P143" s="211">
        <f t="shared" si="125"/>
        <v>0</v>
      </c>
      <c r="Q143" s="211">
        <f t="shared" si="125"/>
        <v>230000</v>
      </c>
      <c r="R143" s="211">
        <f t="shared" si="125"/>
        <v>-230000</v>
      </c>
      <c r="S143" s="211">
        <f t="shared" si="125"/>
        <v>0</v>
      </c>
      <c r="T143" s="211">
        <f t="shared" si="125"/>
        <v>0</v>
      </c>
      <c r="U143" s="211">
        <f t="shared" ref="U143" si="127">U82+U102</f>
        <v>0</v>
      </c>
      <c r="V143" s="211">
        <f t="shared" si="125"/>
        <v>0</v>
      </c>
      <c r="W143" s="211">
        <f t="shared" si="125"/>
        <v>0</v>
      </c>
      <c r="X143" s="211">
        <f t="shared" si="125"/>
        <v>0</v>
      </c>
      <c r="Y143" s="211">
        <f t="shared" si="125"/>
        <v>0</v>
      </c>
      <c r="Z143" s="211">
        <f t="shared" si="124"/>
        <v>0</v>
      </c>
    </row>
    <row r="144" spans="1:27" ht="15" x14ac:dyDescent="0.25">
      <c r="A144" s="554"/>
      <c r="B144" s="555"/>
      <c r="C144" s="319" t="s">
        <v>117</v>
      </c>
      <c r="D144" s="324">
        <f t="shared" ref="D144:Z144" si="128">D40+D103</f>
        <v>200000</v>
      </c>
      <c r="E144" s="324">
        <f t="shared" si="128"/>
        <v>0</v>
      </c>
      <c r="F144" s="324">
        <f t="shared" si="128"/>
        <v>0</v>
      </c>
      <c r="G144" s="324">
        <f t="shared" si="128"/>
        <v>0</v>
      </c>
      <c r="H144" s="324">
        <f t="shared" si="128"/>
        <v>0</v>
      </c>
      <c r="I144" s="324">
        <f t="shared" si="128"/>
        <v>0</v>
      </c>
      <c r="J144" s="324">
        <f t="shared" si="128"/>
        <v>200000</v>
      </c>
      <c r="K144" s="324">
        <f t="shared" ref="K144:Y144" si="129">K40+K103</f>
        <v>0</v>
      </c>
      <c r="L144" s="324">
        <f t="shared" si="129"/>
        <v>0</v>
      </c>
      <c r="M144" s="324">
        <f t="shared" si="129"/>
        <v>0</v>
      </c>
      <c r="N144" s="324">
        <f t="shared" si="129"/>
        <v>0</v>
      </c>
      <c r="O144" s="324">
        <f t="shared" ref="O144" si="130">O40+O103</f>
        <v>0</v>
      </c>
      <c r="P144" s="324">
        <f t="shared" si="129"/>
        <v>0</v>
      </c>
      <c r="Q144" s="324">
        <f t="shared" si="129"/>
        <v>200000</v>
      </c>
      <c r="R144" s="324">
        <f t="shared" si="129"/>
        <v>0</v>
      </c>
      <c r="S144" s="324">
        <f t="shared" si="129"/>
        <v>0</v>
      </c>
      <c r="T144" s="324">
        <f t="shared" si="129"/>
        <v>0</v>
      </c>
      <c r="U144" s="324">
        <f t="shared" ref="U144" si="131">U40+U103</f>
        <v>0</v>
      </c>
      <c r="V144" s="324">
        <f t="shared" si="129"/>
        <v>0</v>
      </c>
      <c r="W144" s="324">
        <f t="shared" si="129"/>
        <v>0</v>
      </c>
      <c r="X144" s="324">
        <f t="shared" si="129"/>
        <v>0</v>
      </c>
      <c r="Y144" s="324">
        <f t="shared" si="129"/>
        <v>200000</v>
      </c>
      <c r="Z144" s="324">
        <f t="shared" si="128"/>
        <v>42180</v>
      </c>
    </row>
    <row r="145" spans="1:27" ht="15" x14ac:dyDescent="0.25">
      <c r="A145" s="554"/>
      <c r="B145" s="555"/>
      <c r="C145" s="319" t="s">
        <v>11</v>
      </c>
      <c r="D145" s="211">
        <f>D83+D60+D41+D104</f>
        <v>5006450</v>
      </c>
      <c r="E145" s="211">
        <f t="shared" ref="E145:Z145" si="132">E83+E60+E41+E104</f>
        <v>0</v>
      </c>
      <c r="F145" s="211">
        <f t="shared" si="132"/>
        <v>0</v>
      </c>
      <c r="G145" s="211">
        <f t="shared" si="132"/>
        <v>0</v>
      </c>
      <c r="H145" s="211">
        <f t="shared" si="132"/>
        <v>0</v>
      </c>
      <c r="I145" s="211">
        <f t="shared" si="132"/>
        <v>0</v>
      </c>
      <c r="J145" s="211">
        <f t="shared" si="132"/>
        <v>5006450</v>
      </c>
      <c r="K145" s="211">
        <f t="shared" ref="K145:Y145" si="133">K83+K60+K41+K104</f>
        <v>0</v>
      </c>
      <c r="L145" s="211">
        <f t="shared" si="133"/>
        <v>0</v>
      </c>
      <c r="M145" s="211">
        <f t="shared" si="133"/>
        <v>0</v>
      </c>
      <c r="N145" s="211">
        <f t="shared" si="133"/>
        <v>0</v>
      </c>
      <c r="O145" s="211">
        <f t="shared" ref="O145" si="134">O83+O60+O41+O104</f>
        <v>0</v>
      </c>
      <c r="P145" s="211">
        <f t="shared" si="133"/>
        <v>1802718</v>
      </c>
      <c r="Q145" s="211">
        <f t="shared" si="133"/>
        <v>6809168</v>
      </c>
      <c r="R145" s="211">
        <f t="shared" si="133"/>
        <v>0</v>
      </c>
      <c r="S145" s="211">
        <f t="shared" si="133"/>
        <v>0</v>
      </c>
      <c r="T145" s="211">
        <f t="shared" si="133"/>
        <v>-1802718</v>
      </c>
      <c r="U145" s="211">
        <f t="shared" ref="U145" si="135">U83+U60+U41+U104</f>
        <v>0</v>
      </c>
      <c r="V145" s="211">
        <f t="shared" si="133"/>
        <v>0</v>
      </c>
      <c r="W145" s="211">
        <f t="shared" si="133"/>
        <v>0</v>
      </c>
      <c r="X145" s="211">
        <f t="shared" si="133"/>
        <v>0</v>
      </c>
      <c r="Y145" s="211">
        <f t="shared" si="133"/>
        <v>5006450</v>
      </c>
      <c r="Z145" s="211">
        <f t="shared" si="132"/>
        <v>861613</v>
      </c>
    </row>
    <row r="146" spans="1:27" ht="15" x14ac:dyDescent="0.25">
      <c r="A146" s="554"/>
      <c r="B146" s="555"/>
      <c r="C146" s="319" t="s">
        <v>91</v>
      </c>
      <c r="D146" s="211">
        <f t="shared" ref="D146:Z146" si="136">D42</f>
        <v>0</v>
      </c>
      <c r="E146" s="211">
        <f t="shared" si="136"/>
        <v>0</v>
      </c>
      <c r="F146" s="211">
        <f t="shared" si="136"/>
        <v>0</v>
      </c>
      <c r="G146" s="211">
        <f t="shared" si="136"/>
        <v>0</v>
      </c>
      <c r="H146" s="211">
        <f t="shared" si="136"/>
        <v>0</v>
      </c>
      <c r="I146" s="211">
        <f t="shared" si="136"/>
        <v>0</v>
      </c>
      <c r="J146" s="211">
        <f t="shared" si="136"/>
        <v>0</v>
      </c>
      <c r="K146" s="322">
        <f t="shared" ref="K146:Y146" si="137">K42</f>
        <v>0</v>
      </c>
      <c r="L146" s="322">
        <f t="shared" si="137"/>
        <v>0</v>
      </c>
      <c r="M146" s="322">
        <f t="shared" si="137"/>
        <v>0</v>
      </c>
      <c r="N146" s="322">
        <f t="shared" si="137"/>
        <v>0</v>
      </c>
      <c r="O146" s="322">
        <f t="shared" ref="O146" si="138">O42</f>
        <v>0</v>
      </c>
      <c r="P146" s="322">
        <f t="shared" si="137"/>
        <v>0</v>
      </c>
      <c r="Q146" s="322">
        <f t="shared" si="137"/>
        <v>0</v>
      </c>
      <c r="R146" s="322">
        <f t="shared" si="137"/>
        <v>0</v>
      </c>
      <c r="S146" s="322">
        <f t="shared" si="137"/>
        <v>0</v>
      </c>
      <c r="T146" s="322">
        <f t="shared" si="137"/>
        <v>0</v>
      </c>
      <c r="U146" s="322">
        <f t="shared" ref="U146" si="139">U42</f>
        <v>0</v>
      </c>
      <c r="V146" s="322">
        <f t="shared" si="137"/>
        <v>0</v>
      </c>
      <c r="W146" s="322">
        <f t="shared" si="137"/>
        <v>0</v>
      </c>
      <c r="X146" s="322">
        <f t="shared" si="137"/>
        <v>0</v>
      </c>
      <c r="Y146" s="322">
        <f t="shared" si="137"/>
        <v>0</v>
      </c>
      <c r="Z146" s="322">
        <f t="shared" si="136"/>
        <v>0</v>
      </c>
    </row>
    <row r="147" spans="1:27" ht="15" x14ac:dyDescent="0.25">
      <c r="A147" s="554"/>
      <c r="B147" s="555"/>
      <c r="C147" s="319" t="s">
        <v>12</v>
      </c>
      <c r="D147" s="211">
        <f t="shared" ref="D147:Z147" si="140">D84+D61+D105+D43+D49</f>
        <v>567528</v>
      </c>
      <c r="E147" s="211">
        <f t="shared" si="140"/>
        <v>37723</v>
      </c>
      <c r="F147" s="211">
        <f t="shared" si="140"/>
        <v>0</v>
      </c>
      <c r="G147" s="211">
        <f t="shared" si="140"/>
        <v>0</v>
      </c>
      <c r="H147" s="211">
        <f t="shared" si="140"/>
        <v>0</v>
      </c>
      <c r="I147" s="211">
        <f t="shared" si="140"/>
        <v>0</v>
      </c>
      <c r="J147" s="211">
        <f t="shared" si="140"/>
        <v>605251</v>
      </c>
      <c r="K147" s="211">
        <f t="shared" ref="K147:Y147" si="141">K84+K61+K105+K43+K49</f>
        <v>100000</v>
      </c>
      <c r="L147" s="211">
        <f t="shared" si="141"/>
        <v>0</v>
      </c>
      <c r="M147" s="211">
        <f t="shared" si="141"/>
        <v>0</v>
      </c>
      <c r="N147" s="211">
        <f t="shared" si="141"/>
        <v>808</v>
      </c>
      <c r="O147" s="211">
        <f t="shared" ref="O147" si="142">O84+O61+O105+O43+O49</f>
        <v>0</v>
      </c>
      <c r="P147" s="211">
        <f t="shared" si="141"/>
        <v>0</v>
      </c>
      <c r="Q147" s="211">
        <f t="shared" si="141"/>
        <v>706059</v>
      </c>
      <c r="R147" s="211">
        <f t="shared" si="141"/>
        <v>0</v>
      </c>
      <c r="S147" s="211">
        <f t="shared" si="141"/>
        <v>500</v>
      </c>
      <c r="T147" s="211">
        <f t="shared" si="141"/>
        <v>0</v>
      </c>
      <c r="U147" s="211">
        <f t="shared" ref="U147" si="143">U84+U61+U105+U43+U49</f>
        <v>0</v>
      </c>
      <c r="V147" s="211">
        <f t="shared" si="141"/>
        <v>0</v>
      </c>
      <c r="W147" s="211">
        <f t="shared" si="141"/>
        <v>0</v>
      </c>
      <c r="X147" s="211">
        <f t="shared" si="141"/>
        <v>0</v>
      </c>
      <c r="Y147" s="211">
        <f t="shared" si="141"/>
        <v>706559</v>
      </c>
      <c r="Z147" s="211">
        <f t="shared" si="140"/>
        <v>200596</v>
      </c>
    </row>
    <row r="148" spans="1:27" ht="15" x14ac:dyDescent="0.25">
      <c r="A148" s="554"/>
      <c r="B148" s="555"/>
      <c r="C148" s="320" t="s">
        <v>95</v>
      </c>
      <c r="D148" s="321">
        <f>D106+D85+D71+D62+D49+D44</f>
        <v>46839628</v>
      </c>
      <c r="E148" s="321">
        <f t="shared" ref="E148:Z148" si="144">E106+E85+E71+E62+E49+E44</f>
        <v>-4920000</v>
      </c>
      <c r="F148" s="321">
        <f t="shared" si="144"/>
        <v>0</v>
      </c>
      <c r="G148" s="321">
        <f t="shared" si="144"/>
        <v>0</v>
      </c>
      <c r="H148" s="321">
        <f t="shared" si="144"/>
        <v>0</v>
      </c>
      <c r="I148" s="321">
        <f t="shared" si="144"/>
        <v>0</v>
      </c>
      <c r="J148" s="321">
        <f t="shared" si="144"/>
        <v>41919628</v>
      </c>
      <c r="K148" s="321">
        <f t="shared" ref="K148:Y148" si="145">K106+K85+K71+K62+K49+K44</f>
        <v>-2161048</v>
      </c>
      <c r="L148" s="321">
        <f t="shared" si="145"/>
        <v>0</v>
      </c>
      <c r="M148" s="321">
        <f t="shared" si="145"/>
        <v>0</v>
      </c>
      <c r="N148" s="321">
        <f t="shared" si="145"/>
        <v>808</v>
      </c>
      <c r="O148" s="321">
        <f t="shared" ref="O148" si="146">O106+O85+O71+O62+O49+O44</f>
        <v>0</v>
      </c>
      <c r="P148" s="321">
        <f t="shared" si="145"/>
        <v>8479449</v>
      </c>
      <c r="Q148" s="321">
        <f t="shared" si="145"/>
        <v>48238837</v>
      </c>
      <c r="R148" s="321">
        <f t="shared" si="145"/>
        <v>-1232548</v>
      </c>
      <c r="S148" s="321">
        <f t="shared" si="145"/>
        <v>500</v>
      </c>
      <c r="T148" s="321">
        <f t="shared" si="145"/>
        <v>-8479449</v>
      </c>
      <c r="U148" s="321">
        <f t="shared" ref="U148" si="147">U106+U85+U71+U62+U49+U44</f>
        <v>0</v>
      </c>
      <c r="V148" s="321">
        <f t="shared" si="145"/>
        <v>0</v>
      </c>
      <c r="W148" s="321">
        <f t="shared" si="145"/>
        <v>0</v>
      </c>
      <c r="X148" s="321">
        <f t="shared" si="145"/>
        <v>0</v>
      </c>
      <c r="Y148" s="321">
        <f t="shared" si="145"/>
        <v>38527340</v>
      </c>
      <c r="Z148" s="321">
        <f t="shared" si="144"/>
        <v>22567543</v>
      </c>
      <c r="AA148" s="1"/>
    </row>
    <row r="149" spans="1:27" ht="15" x14ac:dyDescent="0.25">
      <c r="A149" s="554"/>
      <c r="B149" s="555"/>
      <c r="C149" s="319" t="s">
        <v>36</v>
      </c>
      <c r="D149" s="211">
        <f t="shared" ref="D149:Z149" si="148">D86</f>
        <v>0</v>
      </c>
      <c r="E149" s="211">
        <f t="shared" si="148"/>
        <v>0</v>
      </c>
      <c r="F149" s="211">
        <f t="shared" si="148"/>
        <v>0</v>
      </c>
      <c r="G149" s="211">
        <f t="shared" si="148"/>
        <v>0</v>
      </c>
      <c r="H149" s="211">
        <f t="shared" si="148"/>
        <v>0</v>
      </c>
      <c r="I149" s="211">
        <f t="shared" si="148"/>
        <v>0</v>
      </c>
      <c r="J149" s="211">
        <f t="shared" si="148"/>
        <v>0</v>
      </c>
      <c r="K149" s="322">
        <f t="shared" ref="K149:Y149" si="149">K86</f>
        <v>0</v>
      </c>
      <c r="L149" s="322">
        <f t="shared" si="149"/>
        <v>0</v>
      </c>
      <c r="M149" s="322">
        <f t="shared" si="149"/>
        <v>0</v>
      </c>
      <c r="N149" s="322">
        <f t="shared" si="149"/>
        <v>0</v>
      </c>
      <c r="O149" s="322">
        <f t="shared" ref="O149" si="150">O86</f>
        <v>0</v>
      </c>
      <c r="P149" s="322">
        <f t="shared" si="149"/>
        <v>0</v>
      </c>
      <c r="Q149" s="322">
        <f t="shared" si="149"/>
        <v>0</v>
      </c>
      <c r="R149" s="322">
        <f t="shared" si="149"/>
        <v>0</v>
      </c>
      <c r="S149" s="322">
        <f t="shared" si="149"/>
        <v>0</v>
      </c>
      <c r="T149" s="322">
        <f t="shared" si="149"/>
        <v>0</v>
      </c>
      <c r="U149" s="322">
        <f t="shared" ref="U149" si="151">U86</f>
        <v>0</v>
      </c>
      <c r="V149" s="322">
        <f t="shared" si="149"/>
        <v>0</v>
      </c>
      <c r="W149" s="322">
        <f t="shared" si="149"/>
        <v>0</v>
      </c>
      <c r="X149" s="322">
        <f t="shared" si="149"/>
        <v>0</v>
      </c>
      <c r="Y149" s="322">
        <f t="shared" si="149"/>
        <v>0</v>
      </c>
      <c r="Z149" s="322">
        <f t="shared" si="148"/>
        <v>0</v>
      </c>
    </row>
    <row r="150" spans="1:27" ht="15" x14ac:dyDescent="0.25">
      <c r="A150" s="554"/>
      <c r="B150" s="555"/>
      <c r="C150" s="319" t="s">
        <v>23</v>
      </c>
      <c r="D150" s="211">
        <f t="shared" ref="D150:Z150" si="152">D52+D50+D54+D45</f>
        <v>19513369</v>
      </c>
      <c r="E150" s="211">
        <f t="shared" si="152"/>
        <v>4920000</v>
      </c>
      <c r="F150" s="211">
        <f t="shared" si="152"/>
        <v>0</v>
      </c>
      <c r="G150" s="211">
        <f t="shared" si="152"/>
        <v>0</v>
      </c>
      <c r="H150" s="211">
        <f t="shared" si="152"/>
        <v>0</v>
      </c>
      <c r="I150" s="211">
        <f t="shared" si="152"/>
        <v>0</v>
      </c>
      <c r="J150" s="211">
        <f t="shared" si="152"/>
        <v>24433369</v>
      </c>
      <c r="K150" s="325">
        <f t="shared" ref="K150:Y150" si="153">K52+K50+K54+K45</f>
        <v>0</v>
      </c>
      <c r="L150" s="325">
        <f t="shared" si="153"/>
        <v>0</v>
      </c>
      <c r="M150" s="325">
        <f t="shared" si="153"/>
        <v>0</v>
      </c>
      <c r="N150" s="325">
        <f t="shared" si="153"/>
        <v>0</v>
      </c>
      <c r="O150" s="325">
        <f t="shared" ref="O150" si="154">O52+O50+O54+O45</f>
        <v>-590436</v>
      </c>
      <c r="P150" s="325">
        <f t="shared" si="153"/>
        <v>590436</v>
      </c>
      <c r="Q150" s="325">
        <f t="shared" si="153"/>
        <v>24433369</v>
      </c>
      <c r="R150" s="325">
        <f t="shared" si="153"/>
        <v>0</v>
      </c>
      <c r="S150" s="325">
        <f t="shared" si="153"/>
        <v>0</v>
      </c>
      <c r="T150" s="325">
        <f t="shared" si="153"/>
        <v>0</v>
      </c>
      <c r="U150" s="325">
        <f t="shared" ref="U150" si="155">U52+U50+U54+U45</f>
        <v>0</v>
      </c>
      <c r="V150" s="325">
        <f t="shared" si="153"/>
        <v>0</v>
      </c>
      <c r="W150" s="325">
        <f t="shared" si="153"/>
        <v>0</v>
      </c>
      <c r="X150" s="325">
        <f t="shared" si="153"/>
        <v>-590436</v>
      </c>
      <c r="Y150" s="325">
        <f t="shared" si="153"/>
        <v>23842933</v>
      </c>
      <c r="Z150" s="325">
        <f t="shared" si="152"/>
        <v>20984605</v>
      </c>
    </row>
    <row r="151" spans="1:27" ht="15" x14ac:dyDescent="0.25">
      <c r="A151" s="554"/>
      <c r="B151" s="555"/>
      <c r="C151" s="319" t="s">
        <v>5</v>
      </c>
      <c r="D151" s="211">
        <f t="shared" ref="D151:Z151" si="156">D53+D55+D46</f>
        <v>33742196</v>
      </c>
      <c r="E151" s="211">
        <f t="shared" si="156"/>
        <v>0</v>
      </c>
      <c r="F151" s="211">
        <f t="shared" si="156"/>
        <v>0</v>
      </c>
      <c r="G151" s="211">
        <f t="shared" si="156"/>
        <v>0</v>
      </c>
      <c r="H151" s="211">
        <f t="shared" si="156"/>
        <v>0</v>
      </c>
      <c r="I151" s="211">
        <f t="shared" si="156"/>
        <v>0</v>
      </c>
      <c r="J151" s="211">
        <f t="shared" si="156"/>
        <v>33742196</v>
      </c>
      <c r="K151" s="322">
        <f t="shared" ref="K151:Y151" si="157">K53+K55+K46</f>
        <v>0</v>
      </c>
      <c r="L151" s="322">
        <f t="shared" si="157"/>
        <v>0</v>
      </c>
      <c r="M151" s="322">
        <f t="shared" si="157"/>
        <v>0</v>
      </c>
      <c r="N151" s="322">
        <f t="shared" si="157"/>
        <v>0</v>
      </c>
      <c r="O151" s="322">
        <f t="shared" ref="O151" si="158">O53+O55+O46</f>
        <v>0</v>
      </c>
      <c r="P151" s="322">
        <f t="shared" si="157"/>
        <v>0</v>
      </c>
      <c r="Q151" s="322">
        <f t="shared" si="157"/>
        <v>33742196</v>
      </c>
      <c r="R151" s="322">
        <f t="shared" si="157"/>
        <v>0</v>
      </c>
      <c r="S151" s="322">
        <f t="shared" si="157"/>
        <v>0</v>
      </c>
      <c r="T151" s="322">
        <f t="shared" si="157"/>
        <v>0</v>
      </c>
      <c r="U151" s="322">
        <f t="shared" ref="U151" si="159">U53+U55+U46</f>
        <v>0</v>
      </c>
      <c r="V151" s="322">
        <f t="shared" si="157"/>
        <v>0</v>
      </c>
      <c r="W151" s="322">
        <f t="shared" si="157"/>
        <v>0</v>
      </c>
      <c r="X151" s="322">
        <f t="shared" si="157"/>
        <v>0</v>
      </c>
      <c r="Y151" s="322">
        <f t="shared" si="157"/>
        <v>33742196</v>
      </c>
      <c r="Z151" s="322">
        <f t="shared" si="156"/>
        <v>28126830</v>
      </c>
    </row>
    <row r="152" spans="1:27" ht="15" x14ac:dyDescent="0.25">
      <c r="A152" s="554"/>
      <c r="B152" s="555"/>
      <c r="C152" s="320" t="s">
        <v>96</v>
      </c>
      <c r="D152" s="321">
        <f t="shared" ref="D152:Z152" si="160">D53+D52+D50+D55+D54+D46+D45</f>
        <v>53255565</v>
      </c>
      <c r="E152" s="321">
        <f t="shared" si="160"/>
        <v>4920000</v>
      </c>
      <c r="F152" s="321">
        <f t="shared" si="160"/>
        <v>0</v>
      </c>
      <c r="G152" s="321">
        <f t="shared" si="160"/>
        <v>0</v>
      </c>
      <c r="H152" s="321">
        <f t="shared" si="160"/>
        <v>0</v>
      </c>
      <c r="I152" s="321">
        <f t="shared" si="160"/>
        <v>0</v>
      </c>
      <c r="J152" s="321">
        <f t="shared" si="160"/>
        <v>58175565</v>
      </c>
      <c r="K152" s="323">
        <f t="shared" ref="K152:Y152" si="161">K53+K52+K50+K55+K54+K46+K45</f>
        <v>0</v>
      </c>
      <c r="L152" s="323">
        <f t="shared" si="161"/>
        <v>0</v>
      </c>
      <c r="M152" s="323">
        <f t="shared" si="161"/>
        <v>0</v>
      </c>
      <c r="N152" s="323">
        <f t="shared" si="161"/>
        <v>0</v>
      </c>
      <c r="O152" s="323">
        <f t="shared" ref="O152" si="162">O53+O52+O50+O55+O54+O46+O45</f>
        <v>-590436</v>
      </c>
      <c r="P152" s="323">
        <f t="shared" si="161"/>
        <v>590436</v>
      </c>
      <c r="Q152" s="323">
        <f t="shared" si="161"/>
        <v>58175565</v>
      </c>
      <c r="R152" s="323">
        <f t="shared" si="161"/>
        <v>0</v>
      </c>
      <c r="S152" s="323">
        <f t="shared" si="161"/>
        <v>0</v>
      </c>
      <c r="T152" s="323">
        <f t="shared" si="161"/>
        <v>0</v>
      </c>
      <c r="U152" s="323">
        <f t="shared" ref="U152" si="163">U53+U52+U50+U55+U54+U46+U45</f>
        <v>0</v>
      </c>
      <c r="V152" s="323">
        <f t="shared" si="161"/>
        <v>0</v>
      </c>
      <c r="W152" s="323">
        <f t="shared" si="161"/>
        <v>0</v>
      </c>
      <c r="X152" s="323">
        <f t="shared" si="161"/>
        <v>-590436</v>
      </c>
      <c r="Y152" s="323">
        <f t="shared" si="161"/>
        <v>57585129</v>
      </c>
      <c r="Z152" s="323">
        <f t="shared" si="160"/>
        <v>49111435</v>
      </c>
      <c r="AA152" s="1"/>
    </row>
    <row r="153" spans="1:27" ht="15" x14ac:dyDescent="0.25">
      <c r="A153" s="554"/>
      <c r="B153" s="555"/>
      <c r="C153" s="319" t="s">
        <v>31</v>
      </c>
      <c r="D153" s="211">
        <f t="shared" ref="D153:Z153" si="164">D87+D63+D107</f>
        <v>0</v>
      </c>
      <c r="E153" s="211">
        <f t="shared" si="164"/>
        <v>0</v>
      </c>
      <c r="F153" s="211">
        <f t="shared" si="164"/>
        <v>0</v>
      </c>
      <c r="G153" s="211">
        <f t="shared" si="164"/>
        <v>0</v>
      </c>
      <c r="H153" s="211">
        <f t="shared" si="164"/>
        <v>0</v>
      </c>
      <c r="I153" s="211">
        <f t="shared" si="164"/>
        <v>0</v>
      </c>
      <c r="J153" s="211">
        <f t="shared" si="164"/>
        <v>0</v>
      </c>
      <c r="K153" s="211">
        <f t="shared" ref="K153:Y153" si="165">K87+K63+K107</f>
        <v>0</v>
      </c>
      <c r="L153" s="211">
        <f t="shared" si="165"/>
        <v>0</v>
      </c>
      <c r="M153" s="211">
        <f t="shared" si="165"/>
        <v>0</v>
      </c>
      <c r="N153" s="211">
        <f t="shared" si="165"/>
        <v>0</v>
      </c>
      <c r="O153" s="211">
        <f t="shared" ref="O153" si="166">O87+O63+O107</f>
        <v>0</v>
      </c>
      <c r="P153" s="211">
        <f t="shared" si="165"/>
        <v>0</v>
      </c>
      <c r="Q153" s="211">
        <f t="shared" si="165"/>
        <v>0</v>
      </c>
      <c r="R153" s="211">
        <f t="shared" si="165"/>
        <v>0</v>
      </c>
      <c r="S153" s="211">
        <f t="shared" si="165"/>
        <v>0</v>
      </c>
      <c r="T153" s="211">
        <f t="shared" si="165"/>
        <v>0</v>
      </c>
      <c r="U153" s="211">
        <f t="shared" ref="U153" si="167">U87+U63+U107</f>
        <v>0</v>
      </c>
      <c r="V153" s="211">
        <f t="shared" si="165"/>
        <v>0</v>
      </c>
      <c r="W153" s="211">
        <f t="shared" si="165"/>
        <v>0</v>
      </c>
      <c r="X153" s="211">
        <f t="shared" si="165"/>
        <v>0</v>
      </c>
      <c r="Y153" s="211">
        <f t="shared" si="165"/>
        <v>0</v>
      </c>
      <c r="Z153" s="211">
        <f t="shared" si="164"/>
        <v>0</v>
      </c>
    </row>
    <row r="154" spans="1:27" ht="15" x14ac:dyDescent="0.25">
      <c r="A154" s="554"/>
      <c r="B154" s="555"/>
      <c r="C154" s="319" t="s">
        <v>32</v>
      </c>
      <c r="D154" s="211">
        <f t="shared" ref="D154:Z154" si="168">D64+D88+D108</f>
        <v>0</v>
      </c>
      <c r="E154" s="211">
        <f t="shared" si="168"/>
        <v>0</v>
      </c>
      <c r="F154" s="211">
        <f t="shared" si="168"/>
        <v>0</v>
      </c>
      <c r="G154" s="211">
        <f t="shared" si="168"/>
        <v>0</v>
      </c>
      <c r="H154" s="211">
        <f t="shared" si="168"/>
        <v>0</v>
      </c>
      <c r="I154" s="211">
        <f t="shared" si="168"/>
        <v>0</v>
      </c>
      <c r="J154" s="211">
        <f t="shared" si="168"/>
        <v>0</v>
      </c>
      <c r="K154" s="211">
        <f t="shared" ref="K154:Y154" si="169">K64+K88+K108</f>
        <v>0</v>
      </c>
      <c r="L154" s="211">
        <f t="shared" si="169"/>
        <v>0</v>
      </c>
      <c r="M154" s="211">
        <f t="shared" si="169"/>
        <v>0</v>
      </c>
      <c r="N154" s="211">
        <f t="shared" si="169"/>
        <v>0</v>
      </c>
      <c r="O154" s="211">
        <f t="shared" ref="O154" si="170">O64+O88+O108</f>
        <v>0</v>
      </c>
      <c r="P154" s="211">
        <f t="shared" si="169"/>
        <v>0</v>
      </c>
      <c r="Q154" s="211">
        <f t="shared" si="169"/>
        <v>0</v>
      </c>
      <c r="R154" s="211">
        <f t="shared" si="169"/>
        <v>0</v>
      </c>
      <c r="S154" s="211">
        <f t="shared" si="169"/>
        <v>0</v>
      </c>
      <c r="T154" s="211">
        <f t="shared" si="169"/>
        <v>0</v>
      </c>
      <c r="U154" s="211">
        <f t="shared" ref="U154" si="171">U64+U88+U108</f>
        <v>0</v>
      </c>
      <c r="V154" s="211">
        <f t="shared" si="169"/>
        <v>0</v>
      </c>
      <c r="W154" s="211">
        <f t="shared" si="169"/>
        <v>0</v>
      </c>
      <c r="X154" s="211">
        <f t="shared" si="169"/>
        <v>0</v>
      </c>
      <c r="Y154" s="211">
        <f t="shared" si="169"/>
        <v>0</v>
      </c>
      <c r="Z154" s="211">
        <f t="shared" si="168"/>
        <v>0</v>
      </c>
    </row>
    <row r="155" spans="1:27" ht="15" x14ac:dyDescent="0.25">
      <c r="A155" s="554"/>
      <c r="B155" s="555"/>
      <c r="C155" s="319" t="s">
        <v>13</v>
      </c>
      <c r="D155" s="211">
        <f t="shared" ref="D155:Z156" si="172">D89+D65+D109</f>
        <v>21680</v>
      </c>
      <c r="E155" s="211">
        <f t="shared" si="172"/>
        <v>0</v>
      </c>
      <c r="F155" s="211">
        <f t="shared" si="172"/>
        <v>0</v>
      </c>
      <c r="G155" s="211">
        <f t="shared" si="172"/>
        <v>0</v>
      </c>
      <c r="H155" s="211">
        <f t="shared" si="172"/>
        <v>0</v>
      </c>
      <c r="I155" s="211">
        <f t="shared" si="172"/>
        <v>0</v>
      </c>
      <c r="J155" s="211">
        <f t="shared" si="172"/>
        <v>21680</v>
      </c>
      <c r="K155" s="211">
        <f t="shared" ref="K155:Y155" si="173">K89+K65+K109</f>
        <v>0</v>
      </c>
      <c r="L155" s="211">
        <f t="shared" si="173"/>
        <v>0</v>
      </c>
      <c r="M155" s="211">
        <f t="shared" si="173"/>
        <v>0</v>
      </c>
      <c r="N155" s="211">
        <f t="shared" si="173"/>
        <v>0</v>
      </c>
      <c r="O155" s="211">
        <f t="shared" ref="O155" si="174">O89+O65+O109</f>
        <v>0</v>
      </c>
      <c r="P155" s="211">
        <f t="shared" si="173"/>
        <v>0</v>
      </c>
      <c r="Q155" s="211">
        <f t="shared" si="173"/>
        <v>21680</v>
      </c>
      <c r="R155" s="211">
        <f t="shared" si="173"/>
        <v>0</v>
      </c>
      <c r="S155" s="211">
        <f t="shared" si="173"/>
        <v>0</v>
      </c>
      <c r="T155" s="211">
        <f t="shared" si="173"/>
        <v>0</v>
      </c>
      <c r="U155" s="211">
        <f t="shared" ref="U155" si="175">U89+U65+U109</f>
        <v>0</v>
      </c>
      <c r="V155" s="211">
        <f t="shared" si="173"/>
        <v>0</v>
      </c>
      <c r="W155" s="211">
        <f t="shared" si="173"/>
        <v>0</v>
      </c>
      <c r="X155" s="211">
        <f t="shared" si="173"/>
        <v>0</v>
      </c>
      <c r="Y155" s="211">
        <f t="shared" si="173"/>
        <v>21680</v>
      </c>
      <c r="Z155" s="211">
        <f t="shared" si="172"/>
        <v>0</v>
      </c>
    </row>
    <row r="156" spans="1:27" ht="15" x14ac:dyDescent="0.25">
      <c r="A156" s="554"/>
      <c r="B156" s="555"/>
      <c r="C156" s="319" t="s">
        <v>14</v>
      </c>
      <c r="D156" s="211">
        <f t="shared" si="172"/>
        <v>5854</v>
      </c>
      <c r="E156" s="211">
        <f t="shared" si="172"/>
        <v>0</v>
      </c>
      <c r="F156" s="211">
        <f t="shared" si="172"/>
        <v>0</v>
      </c>
      <c r="G156" s="211">
        <f t="shared" si="172"/>
        <v>0</v>
      </c>
      <c r="H156" s="211">
        <f t="shared" si="172"/>
        <v>0</v>
      </c>
      <c r="I156" s="211">
        <f t="shared" si="172"/>
        <v>0</v>
      </c>
      <c r="J156" s="211">
        <f t="shared" si="172"/>
        <v>5854</v>
      </c>
      <c r="K156" s="211">
        <f t="shared" ref="K156:Y156" si="176">K90+K66+K110</f>
        <v>0</v>
      </c>
      <c r="L156" s="211">
        <f t="shared" si="176"/>
        <v>0</v>
      </c>
      <c r="M156" s="211">
        <f t="shared" si="176"/>
        <v>0</v>
      </c>
      <c r="N156" s="211">
        <f t="shared" si="176"/>
        <v>0</v>
      </c>
      <c r="O156" s="211">
        <f t="shared" ref="O156" si="177">O90+O66+O110</f>
        <v>0</v>
      </c>
      <c r="P156" s="211">
        <f t="shared" si="176"/>
        <v>0</v>
      </c>
      <c r="Q156" s="211">
        <f t="shared" si="176"/>
        <v>5854</v>
      </c>
      <c r="R156" s="211">
        <f t="shared" si="176"/>
        <v>0</v>
      </c>
      <c r="S156" s="211">
        <f t="shared" si="176"/>
        <v>0</v>
      </c>
      <c r="T156" s="211">
        <f t="shared" si="176"/>
        <v>0</v>
      </c>
      <c r="U156" s="211">
        <f t="shared" ref="U156" si="178">U90+U66+U110</f>
        <v>0</v>
      </c>
      <c r="V156" s="211">
        <f t="shared" si="176"/>
        <v>0</v>
      </c>
      <c r="W156" s="211">
        <f t="shared" si="176"/>
        <v>0</v>
      </c>
      <c r="X156" s="211">
        <f t="shared" si="176"/>
        <v>0</v>
      </c>
      <c r="Y156" s="211">
        <f t="shared" si="176"/>
        <v>5854</v>
      </c>
      <c r="Z156" s="211">
        <f t="shared" si="172"/>
        <v>0</v>
      </c>
    </row>
    <row r="157" spans="1:27" ht="15" x14ac:dyDescent="0.25">
      <c r="A157" s="554"/>
      <c r="B157" s="555"/>
      <c r="C157" s="320" t="s">
        <v>97</v>
      </c>
      <c r="D157" s="321">
        <f t="shared" ref="D157:Z157" si="179">D90+D89+D87+D66+D65+D64+D63+D88+D107+D109+D110+D108</f>
        <v>27534</v>
      </c>
      <c r="E157" s="321">
        <f t="shared" si="179"/>
        <v>0</v>
      </c>
      <c r="F157" s="321">
        <f t="shared" si="179"/>
        <v>0</v>
      </c>
      <c r="G157" s="321">
        <f t="shared" si="179"/>
        <v>0</v>
      </c>
      <c r="H157" s="321">
        <f t="shared" si="179"/>
        <v>0</v>
      </c>
      <c r="I157" s="321">
        <f t="shared" si="179"/>
        <v>0</v>
      </c>
      <c r="J157" s="321">
        <f t="shared" si="179"/>
        <v>27534</v>
      </c>
      <c r="K157" s="321">
        <f t="shared" ref="K157:Y157" si="180">K90+K89+K87+K66+K65+K64+K63+K88+K107+K109+K110+K108</f>
        <v>0</v>
      </c>
      <c r="L157" s="321">
        <f t="shared" si="180"/>
        <v>0</v>
      </c>
      <c r="M157" s="321">
        <f t="shared" si="180"/>
        <v>0</v>
      </c>
      <c r="N157" s="321">
        <f t="shared" si="180"/>
        <v>0</v>
      </c>
      <c r="O157" s="321">
        <f t="shared" ref="O157" si="181">O90+O89+O87+O66+O65+O64+O63+O88+O107+O109+O110+O108</f>
        <v>0</v>
      </c>
      <c r="P157" s="321">
        <f t="shared" si="180"/>
        <v>0</v>
      </c>
      <c r="Q157" s="321">
        <f t="shared" si="180"/>
        <v>27534</v>
      </c>
      <c r="R157" s="321">
        <f t="shared" si="180"/>
        <v>0</v>
      </c>
      <c r="S157" s="321">
        <f t="shared" si="180"/>
        <v>0</v>
      </c>
      <c r="T157" s="321">
        <f t="shared" si="180"/>
        <v>0</v>
      </c>
      <c r="U157" s="321">
        <f t="shared" ref="U157" si="182">U90+U89+U87+U66+U65+U64+U63+U88+U107+U109+U110+U108</f>
        <v>0</v>
      </c>
      <c r="V157" s="321">
        <f t="shared" si="180"/>
        <v>0</v>
      </c>
      <c r="W157" s="321">
        <f t="shared" si="180"/>
        <v>0</v>
      </c>
      <c r="X157" s="321">
        <f t="shared" si="180"/>
        <v>0</v>
      </c>
      <c r="Y157" s="321">
        <f t="shared" si="180"/>
        <v>27534</v>
      </c>
      <c r="Z157" s="321">
        <f t="shared" si="179"/>
        <v>0</v>
      </c>
      <c r="AA157" s="1"/>
    </row>
    <row r="158" spans="1:27" ht="15" x14ac:dyDescent="0.25">
      <c r="A158" s="554"/>
      <c r="B158" s="555"/>
      <c r="C158" s="319" t="s">
        <v>15</v>
      </c>
      <c r="D158" s="211">
        <f t="shared" ref="D158:Z159" si="183">D92+D68+D112</f>
        <v>1593884</v>
      </c>
      <c r="E158" s="211">
        <f t="shared" si="183"/>
        <v>0</v>
      </c>
      <c r="F158" s="211">
        <f t="shared" si="183"/>
        <v>0</v>
      </c>
      <c r="G158" s="211">
        <f t="shared" si="183"/>
        <v>0</v>
      </c>
      <c r="H158" s="211">
        <f t="shared" si="183"/>
        <v>0</v>
      </c>
      <c r="I158" s="211">
        <f t="shared" si="183"/>
        <v>0</v>
      </c>
      <c r="J158" s="211">
        <f t="shared" si="183"/>
        <v>1593884</v>
      </c>
      <c r="K158" s="211">
        <f t="shared" ref="K158:Y158" si="184">K92+K68+K112</f>
        <v>0</v>
      </c>
      <c r="L158" s="211">
        <f t="shared" si="184"/>
        <v>0</v>
      </c>
      <c r="M158" s="211">
        <f t="shared" si="184"/>
        <v>0</v>
      </c>
      <c r="N158" s="211">
        <f t="shared" si="184"/>
        <v>0</v>
      </c>
      <c r="O158" s="211">
        <f t="shared" ref="O158" si="185">O92+O68+O112</f>
        <v>0</v>
      </c>
      <c r="P158" s="211">
        <f t="shared" si="184"/>
        <v>0</v>
      </c>
      <c r="Q158" s="211">
        <f t="shared" si="184"/>
        <v>1593884</v>
      </c>
      <c r="R158" s="211">
        <f t="shared" si="184"/>
        <v>0</v>
      </c>
      <c r="S158" s="211">
        <f t="shared" si="184"/>
        <v>0</v>
      </c>
      <c r="T158" s="211">
        <f t="shared" si="184"/>
        <v>0</v>
      </c>
      <c r="U158" s="211">
        <f t="shared" ref="U158" si="186">U92+U68+U112</f>
        <v>0</v>
      </c>
      <c r="V158" s="211">
        <f t="shared" si="184"/>
        <v>0</v>
      </c>
      <c r="W158" s="211">
        <f t="shared" si="184"/>
        <v>0</v>
      </c>
      <c r="X158" s="211">
        <f t="shared" si="184"/>
        <v>0</v>
      </c>
      <c r="Y158" s="211">
        <f t="shared" si="184"/>
        <v>1593884</v>
      </c>
      <c r="Z158" s="211">
        <f t="shared" si="183"/>
        <v>724409</v>
      </c>
    </row>
    <row r="159" spans="1:27" ht="15" x14ac:dyDescent="0.25">
      <c r="A159" s="554"/>
      <c r="B159" s="555"/>
      <c r="C159" s="319" t="s">
        <v>16</v>
      </c>
      <c r="D159" s="211">
        <f t="shared" si="183"/>
        <v>430349</v>
      </c>
      <c r="E159" s="211">
        <f t="shared" si="183"/>
        <v>0</v>
      </c>
      <c r="F159" s="211">
        <f t="shared" si="183"/>
        <v>0</v>
      </c>
      <c r="G159" s="211">
        <f t="shared" si="183"/>
        <v>0</v>
      </c>
      <c r="H159" s="211">
        <f t="shared" si="183"/>
        <v>0</v>
      </c>
      <c r="I159" s="211">
        <f t="shared" si="183"/>
        <v>0</v>
      </c>
      <c r="J159" s="211">
        <f t="shared" si="183"/>
        <v>430349</v>
      </c>
      <c r="K159" s="211">
        <f t="shared" ref="K159:Y159" si="187">K93+K69+K113</f>
        <v>0</v>
      </c>
      <c r="L159" s="211">
        <f t="shared" si="187"/>
        <v>0</v>
      </c>
      <c r="M159" s="211">
        <f t="shared" si="187"/>
        <v>0</v>
      </c>
      <c r="N159" s="211">
        <f t="shared" si="187"/>
        <v>0</v>
      </c>
      <c r="O159" s="211">
        <f t="shared" ref="O159" si="188">O93+O69+O113</f>
        <v>0</v>
      </c>
      <c r="P159" s="211">
        <f t="shared" si="187"/>
        <v>0</v>
      </c>
      <c r="Q159" s="211">
        <f t="shared" si="187"/>
        <v>430349</v>
      </c>
      <c r="R159" s="211">
        <f t="shared" si="187"/>
        <v>0</v>
      </c>
      <c r="S159" s="211">
        <f t="shared" si="187"/>
        <v>0</v>
      </c>
      <c r="T159" s="211">
        <f t="shared" si="187"/>
        <v>0</v>
      </c>
      <c r="U159" s="211">
        <f t="shared" ref="U159" si="189">U93+U69+U113</f>
        <v>0</v>
      </c>
      <c r="V159" s="211">
        <f t="shared" si="187"/>
        <v>0</v>
      </c>
      <c r="W159" s="211">
        <f t="shared" si="187"/>
        <v>0</v>
      </c>
      <c r="X159" s="211">
        <f t="shared" si="187"/>
        <v>0</v>
      </c>
      <c r="Y159" s="211">
        <f t="shared" si="187"/>
        <v>430349</v>
      </c>
      <c r="Z159" s="211">
        <f t="shared" si="183"/>
        <v>195590</v>
      </c>
    </row>
    <row r="160" spans="1:27" ht="15" x14ac:dyDescent="0.25">
      <c r="A160" s="554"/>
      <c r="B160" s="555"/>
      <c r="C160" s="320" t="s">
        <v>98</v>
      </c>
      <c r="D160" s="321">
        <f t="shared" ref="D160:Z160" si="190">D93+D92+D69+D68+D112+D113</f>
        <v>2024233</v>
      </c>
      <c r="E160" s="321">
        <f t="shared" si="190"/>
        <v>0</v>
      </c>
      <c r="F160" s="321">
        <f t="shared" si="190"/>
        <v>0</v>
      </c>
      <c r="G160" s="321">
        <f t="shared" si="190"/>
        <v>0</v>
      </c>
      <c r="H160" s="321">
        <f t="shared" si="190"/>
        <v>0</v>
      </c>
      <c r="I160" s="321">
        <f t="shared" si="190"/>
        <v>0</v>
      </c>
      <c r="J160" s="321">
        <f t="shared" si="190"/>
        <v>2024233</v>
      </c>
      <c r="K160" s="321">
        <f t="shared" ref="K160:Y160" si="191">K93+K92+K69+K68+K112+K113</f>
        <v>0</v>
      </c>
      <c r="L160" s="321">
        <f t="shared" si="191"/>
        <v>0</v>
      </c>
      <c r="M160" s="321">
        <f t="shared" si="191"/>
        <v>0</v>
      </c>
      <c r="N160" s="321">
        <f t="shared" si="191"/>
        <v>0</v>
      </c>
      <c r="O160" s="321">
        <f t="shared" ref="O160" si="192">O93+O92+O69+O68+O112+O113</f>
        <v>0</v>
      </c>
      <c r="P160" s="321">
        <f t="shared" si="191"/>
        <v>0</v>
      </c>
      <c r="Q160" s="321">
        <f t="shared" si="191"/>
        <v>2024233</v>
      </c>
      <c r="R160" s="321">
        <f t="shared" si="191"/>
        <v>0</v>
      </c>
      <c r="S160" s="321">
        <f t="shared" si="191"/>
        <v>0</v>
      </c>
      <c r="T160" s="321">
        <f t="shared" si="191"/>
        <v>0</v>
      </c>
      <c r="U160" s="321">
        <f t="shared" ref="U160" si="193">U93+U92+U69+U68+U112+U113</f>
        <v>0</v>
      </c>
      <c r="V160" s="321">
        <f t="shared" si="191"/>
        <v>0</v>
      </c>
      <c r="W160" s="321">
        <f t="shared" si="191"/>
        <v>0</v>
      </c>
      <c r="X160" s="321">
        <f t="shared" si="191"/>
        <v>0</v>
      </c>
      <c r="Y160" s="321">
        <f t="shared" si="191"/>
        <v>2024233</v>
      </c>
      <c r="Z160" s="321">
        <f t="shared" si="190"/>
        <v>919999</v>
      </c>
      <c r="AA160" s="1"/>
    </row>
    <row r="161" spans="1:27" ht="15" x14ac:dyDescent="0.25">
      <c r="A161" s="554"/>
      <c r="B161" s="555"/>
      <c r="C161" s="320" t="s">
        <v>110</v>
      </c>
      <c r="D161" s="321">
        <f t="shared" ref="D161:Z161" si="194">D51</f>
        <v>900000</v>
      </c>
      <c r="E161" s="321">
        <f t="shared" si="194"/>
        <v>0</v>
      </c>
      <c r="F161" s="321">
        <f t="shared" si="194"/>
        <v>0</v>
      </c>
      <c r="G161" s="321">
        <f t="shared" si="194"/>
        <v>0</v>
      </c>
      <c r="H161" s="321">
        <f t="shared" si="194"/>
        <v>0</v>
      </c>
      <c r="I161" s="321">
        <f t="shared" si="194"/>
        <v>0</v>
      </c>
      <c r="J161" s="321">
        <f t="shared" si="194"/>
        <v>900000</v>
      </c>
      <c r="K161" s="326">
        <f t="shared" ref="K161:Y161" si="195">K51</f>
        <v>0</v>
      </c>
      <c r="L161" s="326">
        <f t="shared" si="195"/>
        <v>0</v>
      </c>
      <c r="M161" s="326">
        <f t="shared" si="195"/>
        <v>0</v>
      </c>
      <c r="N161" s="326">
        <f t="shared" si="195"/>
        <v>0</v>
      </c>
      <c r="O161" s="326">
        <f t="shared" ref="O161" si="196">O51</f>
        <v>0</v>
      </c>
      <c r="P161" s="326">
        <f t="shared" si="195"/>
        <v>0</v>
      </c>
      <c r="Q161" s="326">
        <f t="shared" si="195"/>
        <v>900000</v>
      </c>
      <c r="R161" s="326">
        <f t="shared" si="195"/>
        <v>0</v>
      </c>
      <c r="S161" s="326">
        <f t="shared" si="195"/>
        <v>0</v>
      </c>
      <c r="T161" s="326">
        <f t="shared" si="195"/>
        <v>0</v>
      </c>
      <c r="U161" s="326">
        <f t="shared" ref="U161" si="197">U51</f>
        <v>0</v>
      </c>
      <c r="V161" s="326">
        <f t="shared" si="195"/>
        <v>0</v>
      </c>
      <c r="W161" s="326">
        <f t="shared" si="195"/>
        <v>0</v>
      </c>
      <c r="X161" s="326">
        <f t="shared" si="195"/>
        <v>0</v>
      </c>
      <c r="Y161" s="326">
        <f t="shared" si="195"/>
        <v>900000</v>
      </c>
      <c r="Z161" s="326">
        <f t="shared" si="194"/>
        <v>0</v>
      </c>
      <c r="AA161" s="1"/>
    </row>
    <row r="162" spans="1:27" ht="15" x14ac:dyDescent="0.25">
      <c r="A162" s="554"/>
      <c r="B162" s="555"/>
      <c r="C162" s="319" t="s">
        <v>3</v>
      </c>
      <c r="D162" s="327">
        <f t="shared" ref="D162:Z162" si="198">D48</f>
        <v>368611389</v>
      </c>
      <c r="E162" s="327">
        <f t="shared" si="198"/>
        <v>0</v>
      </c>
      <c r="F162" s="327">
        <f t="shared" si="198"/>
        <v>13843574</v>
      </c>
      <c r="G162" s="327">
        <f t="shared" si="198"/>
        <v>8682782</v>
      </c>
      <c r="H162" s="327">
        <f t="shared" si="198"/>
        <v>0</v>
      </c>
      <c r="I162" s="327">
        <f t="shared" si="198"/>
        <v>0</v>
      </c>
      <c r="J162" s="327">
        <f t="shared" si="198"/>
        <v>391137745</v>
      </c>
      <c r="K162" s="328">
        <f t="shared" ref="K162:Y162" si="199">K48</f>
        <v>0</v>
      </c>
      <c r="L162" s="328">
        <f t="shared" si="199"/>
        <v>-1208576</v>
      </c>
      <c r="M162" s="328">
        <f t="shared" si="199"/>
        <v>-2109251</v>
      </c>
      <c r="N162" s="328">
        <f t="shared" si="199"/>
        <v>0</v>
      </c>
      <c r="O162" s="328">
        <f t="shared" ref="O162" si="200">O48</f>
        <v>0</v>
      </c>
      <c r="P162" s="328">
        <f t="shared" si="199"/>
        <v>0</v>
      </c>
      <c r="Q162" s="328">
        <f t="shared" si="199"/>
        <v>387819918</v>
      </c>
      <c r="R162" s="328">
        <f t="shared" si="199"/>
        <v>0</v>
      </c>
      <c r="S162" s="328">
        <f t="shared" si="199"/>
        <v>0</v>
      </c>
      <c r="T162" s="328">
        <f t="shared" si="199"/>
        <v>0</v>
      </c>
      <c r="U162" s="328">
        <f t="shared" ref="U162" si="201">U48</f>
        <v>9069885</v>
      </c>
      <c r="V162" s="328">
        <f t="shared" si="199"/>
        <v>-4559473</v>
      </c>
      <c r="W162" s="328">
        <f t="shared" si="199"/>
        <v>-3715271</v>
      </c>
      <c r="X162" s="328">
        <f t="shared" si="199"/>
        <v>0</v>
      </c>
      <c r="Y162" s="328">
        <f t="shared" si="199"/>
        <v>388615059</v>
      </c>
      <c r="Z162" s="328">
        <f t="shared" si="198"/>
        <v>305265542</v>
      </c>
      <c r="AA162" s="1"/>
    </row>
    <row r="163" spans="1:27" ht="15" x14ac:dyDescent="0.25">
      <c r="A163" s="556"/>
      <c r="B163" s="557"/>
      <c r="C163" s="320" t="s">
        <v>99</v>
      </c>
      <c r="D163" s="321">
        <f>D115</f>
        <v>473006849</v>
      </c>
      <c r="E163" s="321">
        <f t="shared" ref="E163:Z163" si="202">E115</f>
        <v>0</v>
      </c>
      <c r="F163" s="321">
        <f t="shared" si="202"/>
        <v>13843574</v>
      </c>
      <c r="G163" s="321">
        <f t="shared" si="202"/>
        <v>8682782</v>
      </c>
      <c r="H163" s="321">
        <f t="shared" si="202"/>
        <v>0</v>
      </c>
      <c r="I163" s="321">
        <f t="shared" si="202"/>
        <v>0</v>
      </c>
      <c r="J163" s="321">
        <f t="shared" si="202"/>
        <v>495533205</v>
      </c>
      <c r="K163" s="321">
        <f t="shared" ref="K163:Y163" si="203">K115</f>
        <v>0</v>
      </c>
      <c r="L163" s="321">
        <f t="shared" si="203"/>
        <v>-1208576</v>
      </c>
      <c r="M163" s="321">
        <f t="shared" si="203"/>
        <v>-2109251</v>
      </c>
      <c r="N163" s="321">
        <f t="shared" si="203"/>
        <v>808</v>
      </c>
      <c r="O163" s="321">
        <f t="shared" ref="O163" si="204">O115</f>
        <v>-590436</v>
      </c>
      <c r="P163" s="321">
        <f t="shared" si="203"/>
        <v>9069885</v>
      </c>
      <c r="Q163" s="321">
        <f t="shared" si="203"/>
        <v>500695635</v>
      </c>
      <c r="R163" s="321">
        <f t="shared" si="203"/>
        <v>0</v>
      </c>
      <c r="S163" s="321">
        <f t="shared" si="203"/>
        <v>500</v>
      </c>
      <c r="T163" s="321">
        <f t="shared" si="203"/>
        <v>-8479449</v>
      </c>
      <c r="U163" s="321">
        <f t="shared" ref="U163" si="205">U115</f>
        <v>9069885</v>
      </c>
      <c r="V163" s="321">
        <f t="shared" si="203"/>
        <v>-4559473</v>
      </c>
      <c r="W163" s="321">
        <f t="shared" si="203"/>
        <v>-3715271</v>
      </c>
      <c r="X163" s="321">
        <f t="shared" si="203"/>
        <v>-590436</v>
      </c>
      <c r="Y163" s="321">
        <f t="shared" si="203"/>
        <v>492421391</v>
      </c>
      <c r="Z163" s="321">
        <f t="shared" si="202"/>
        <v>381328841</v>
      </c>
      <c r="AA163" s="1"/>
    </row>
    <row r="164" spans="1:27" ht="15" x14ac:dyDescent="0.25">
      <c r="A164" s="1"/>
      <c r="B164" s="98"/>
      <c r="C164" s="329"/>
      <c r="D164" s="329"/>
      <c r="E164" s="330"/>
      <c r="F164" s="329"/>
      <c r="G164" s="329"/>
      <c r="H164" s="329"/>
      <c r="I164" s="329"/>
      <c r="J164" s="329"/>
      <c r="K164" s="329"/>
      <c r="L164" s="329"/>
      <c r="M164" s="329"/>
      <c r="N164" s="329"/>
      <c r="O164" s="329"/>
      <c r="P164" s="329"/>
      <c r="Q164" s="329"/>
      <c r="R164" s="329"/>
      <c r="S164" s="329"/>
      <c r="T164" s="329"/>
      <c r="U164" s="329"/>
      <c r="V164" s="329"/>
      <c r="W164" s="329"/>
      <c r="X164" s="329"/>
      <c r="Y164" s="329"/>
      <c r="Z164" s="331"/>
      <c r="AA164" s="1"/>
    </row>
    <row r="165" spans="1:27" x14ac:dyDescent="0.2">
      <c r="Q165" t="s">
        <v>52</v>
      </c>
    </row>
    <row r="166" spans="1:27" x14ac:dyDescent="0.2">
      <c r="J166" t="s">
        <v>52</v>
      </c>
    </row>
    <row r="167" spans="1:27" x14ac:dyDescent="0.2">
      <c r="Q167" t="s">
        <v>221</v>
      </c>
      <c r="V167" s="337">
        <f>SUM(V33)</f>
        <v>-4559473</v>
      </c>
    </row>
    <row r="168" spans="1:27" x14ac:dyDescent="0.2">
      <c r="J168" t="s">
        <v>210</v>
      </c>
      <c r="N168" s="337">
        <v>0</v>
      </c>
      <c r="O168" s="337"/>
      <c r="Q168" t="s">
        <v>211</v>
      </c>
      <c r="V168" s="337">
        <v>0</v>
      </c>
    </row>
    <row r="169" spans="1:27" x14ac:dyDescent="0.2">
      <c r="J169" t="s">
        <v>211</v>
      </c>
      <c r="N169" s="337">
        <v>0</v>
      </c>
      <c r="O169" s="337"/>
      <c r="Q169" t="s">
        <v>192</v>
      </c>
      <c r="V169" s="337">
        <f>SUM(W30,U30)</f>
        <v>5354614</v>
      </c>
    </row>
    <row r="170" spans="1:27" x14ac:dyDescent="0.2">
      <c r="J170" s="5" t="s">
        <v>192</v>
      </c>
      <c r="N170" s="337">
        <f>SUM(L30,M30)</f>
        <v>-3317827</v>
      </c>
      <c r="O170" s="337"/>
      <c r="Q170" t="s">
        <v>215</v>
      </c>
      <c r="V170" s="337">
        <f>SUM(X9,T9)</f>
        <v>-9069885</v>
      </c>
    </row>
    <row r="171" spans="1:27" x14ac:dyDescent="0.2">
      <c r="J171" s="5" t="s">
        <v>215</v>
      </c>
      <c r="N171" s="337">
        <f>SUM(P9,O9)</f>
        <v>8479449</v>
      </c>
      <c r="O171" s="337"/>
      <c r="Q171" t="s">
        <v>212</v>
      </c>
      <c r="V171" s="337">
        <v>0</v>
      </c>
    </row>
    <row r="172" spans="1:27" x14ac:dyDescent="0.2">
      <c r="J172" t="s">
        <v>212</v>
      </c>
      <c r="N172" s="337">
        <v>0</v>
      </c>
      <c r="O172" s="337"/>
      <c r="Q172" t="s">
        <v>58</v>
      </c>
      <c r="V172" s="337">
        <v>0</v>
      </c>
    </row>
    <row r="173" spans="1:27" x14ac:dyDescent="0.2">
      <c r="J173" t="s">
        <v>58</v>
      </c>
      <c r="N173" s="337">
        <v>0</v>
      </c>
      <c r="O173" s="337"/>
      <c r="Q173" t="s">
        <v>213</v>
      </c>
      <c r="V173" s="337">
        <v>0</v>
      </c>
    </row>
    <row r="174" spans="1:27" x14ac:dyDescent="0.2">
      <c r="J174" t="s">
        <v>213</v>
      </c>
      <c r="N174" s="337">
        <v>0</v>
      </c>
      <c r="O174" s="337"/>
      <c r="Q174" t="s">
        <v>61</v>
      </c>
      <c r="V174" s="337">
        <v>0</v>
      </c>
    </row>
    <row r="175" spans="1:27" x14ac:dyDescent="0.2">
      <c r="J175" t="s">
        <v>61</v>
      </c>
      <c r="N175" s="337">
        <v>0</v>
      </c>
      <c r="O175" s="337"/>
      <c r="Q175" t="s">
        <v>62</v>
      </c>
      <c r="V175" s="337">
        <f>SUM(S6)</f>
        <v>500</v>
      </c>
    </row>
    <row r="176" spans="1:27" x14ac:dyDescent="0.2">
      <c r="J176" t="s">
        <v>62</v>
      </c>
      <c r="N176" s="337">
        <f>SUM(N6)</f>
        <v>808</v>
      </c>
      <c r="O176" s="337"/>
      <c r="Q176" t="s">
        <v>149</v>
      </c>
      <c r="V176" s="337">
        <v>0</v>
      </c>
    </row>
    <row r="177" spans="10:22" x14ac:dyDescent="0.2">
      <c r="J177" t="s">
        <v>149</v>
      </c>
      <c r="N177" s="337">
        <v>0</v>
      </c>
      <c r="O177" s="337"/>
      <c r="Q177" t="s">
        <v>63</v>
      </c>
      <c r="V177" s="337">
        <f>SUM(V167:V176)</f>
        <v>-8274244</v>
      </c>
    </row>
    <row r="178" spans="10:22" x14ac:dyDescent="0.2">
      <c r="J178" t="s">
        <v>63</v>
      </c>
      <c r="N178" s="337">
        <f>SUM(N168:N177)</f>
        <v>5162430</v>
      </c>
      <c r="O178" s="337"/>
    </row>
    <row r="181" spans="10:22" x14ac:dyDescent="0.2">
      <c r="Q181" t="s">
        <v>64</v>
      </c>
    </row>
    <row r="182" spans="10:22" x14ac:dyDescent="0.2">
      <c r="J182" t="s">
        <v>64</v>
      </c>
    </row>
    <row r="183" spans="10:22" x14ac:dyDescent="0.2">
      <c r="Q183" t="s">
        <v>65</v>
      </c>
      <c r="V183" s="337">
        <f>SUM(V48,W48,U48)</f>
        <v>795141</v>
      </c>
    </row>
    <row r="184" spans="10:22" x14ac:dyDescent="0.2">
      <c r="J184" t="s">
        <v>65</v>
      </c>
      <c r="N184" s="337">
        <f>SUM(L48,M48)</f>
        <v>-3317827</v>
      </c>
      <c r="O184" s="337"/>
      <c r="Q184" t="s">
        <v>150</v>
      </c>
      <c r="V184" s="337">
        <f>SUM(V47,V44,X47)</f>
        <v>-590436</v>
      </c>
    </row>
    <row r="185" spans="10:22" x14ac:dyDescent="0.2">
      <c r="J185" t="s">
        <v>150</v>
      </c>
      <c r="N185" s="337">
        <v>0</v>
      </c>
      <c r="O185" s="337"/>
      <c r="Q185" t="s">
        <v>66</v>
      </c>
      <c r="V185" s="337">
        <v>0</v>
      </c>
    </row>
    <row r="186" spans="10:22" x14ac:dyDescent="0.2">
      <c r="J186" t="s">
        <v>66</v>
      </c>
      <c r="N186" s="337">
        <v>0</v>
      </c>
      <c r="O186" s="337"/>
      <c r="Q186" t="s">
        <v>67</v>
      </c>
      <c r="V186" s="337">
        <v>0</v>
      </c>
    </row>
    <row r="187" spans="10:22" x14ac:dyDescent="0.2">
      <c r="J187" t="s">
        <v>67</v>
      </c>
      <c r="N187" s="337">
        <v>0</v>
      </c>
      <c r="O187" s="337"/>
      <c r="Q187" t="s">
        <v>68</v>
      </c>
      <c r="V187" s="337">
        <f>SUM(S44,T44)</f>
        <v>-8478949</v>
      </c>
    </row>
    <row r="188" spans="10:22" x14ac:dyDescent="0.2">
      <c r="J188" t="s">
        <v>68</v>
      </c>
      <c r="N188" s="337">
        <f>SUM(N44,P44)</f>
        <v>8480257</v>
      </c>
      <c r="O188" s="337"/>
      <c r="Q188" t="s">
        <v>151</v>
      </c>
      <c r="V188" s="337">
        <v>0</v>
      </c>
    </row>
    <row r="189" spans="10:22" x14ac:dyDescent="0.2">
      <c r="J189" t="s">
        <v>151</v>
      </c>
      <c r="N189" s="337">
        <v>0</v>
      </c>
      <c r="O189" s="337"/>
      <c r="Q189" t="s">
        <v>69</v>
      </c>
      <c r="V189" s="337">
        <v>0</v>
      </c>
    </row>
    <row r="190" spans="10:22" x14ac:dyDescent="0.2">
      <c r="J190" t="s">
        <v>69</v>
      </c>
      <c r="N190" s="337">
        <v>0</v>
      </c>
      <c r="O190" s="337"/>
      <c r="Q190" t="s">
        <v>152</v>
      </c>
      <c r="V190" s="337">
        <v>0</v>
      </c>
    </row>
    <row r="191" spans="10:22" x14ac:dyDescent="0.2">
      <c r="J191" t="s">
        <v>152</v>
      </c>
      <c r="N191" s="337">
        <v>0</v>
      </c>
      <c r="O191" s="337"/>
      <c r="Q191" t="s">
        <v>63</v>
      </c>
      <c r="V191" s="337">
        <f>SUM(V183:V190)</f>
        <v>-8274244</v>
      </c>
    </row>
    <row r="192" spans="10:22" x14ac:dyDescent="0.2">
      <c r="J192" t="s">
        <v>63</v>
      </c>
      <c r="N192" s="337">
        <f>SUM(N184:N191)</f>
        <v>5162430</v>
      </c>
      <c r="O192" s="337"/>
    </row>
    <row r="193" spans="10:22" x14ac:dyDescent="0.2">
      <c r="Q193" t="s">
        <v>70</v>
      </c>
    </row>
    <row r="194" spans="10:22" x14ac:dyDescent="0.2">
      <c r="J194" t="s">
        <v>70</v>
      </c>
    </row>
    <row r="195" spans="10:22" x14ac:dyDescent="0.2">
      <c r="Q195" t="s">
        <v>210</v>
      </c>
      <c r="V195" s="337">
        <v>0</v>
      </c>
    </row>
    <row r="196" spans="10:22" x14ac:dyDescent="0.2">
      <c r="J196" t="s">
        <v>210</v>
      </c>
      <c r="N196" s="337">
        <v>0</v>
      </c>
      <c r="O196" s="337"/>
      <c r="Q196" t="s">
        <v>192</v>
      </c>
      <c r="V196" s="337">
        <f>SUM(T30,R30)</f>
        <v>-242110</v>
      </c>
    </row>
    <row r="197" spans="10:22" x14ac:dyDescent="0.2">
      <c r="J197" t="s">
        <v>146</v>
      </c>
      <c r="N197" s="337">
        <v>0</v>
      </c>
      <c r="O197" s="337"/>
      <c r="Q197" t="s">
        <v>214</v>
      </c>
      <c r="V197" s="337">
        <v>0</v>
      </c>
    </row>
    <row r="198" spans="10:22" x14ac:dyDescent="0.2">
      <c r="J198" t="s">
        <v>214</v>
      </c>
      <c r="N198" s="337">
        <v>0</v>
      </c>
      <c r="O198" s="337"/>
      <c r="Q198" t="s">
        <v>225</v>
      </c>
      <c r="V198" s="337">
        <f>SUM(R31)</f>
        <v>242110</v>
      </c>
    </row>
    <row r="199" spans="10:22" x14ac:dyDescent="0.2">
      <c r="J199" t="s">
        <v>148</v>
      </c>
      <c r="N199" s="337">
        <v>0</v>
      </c>
      <c r="O199" s="337"/>
      <c r="Q199" t="s">
        <v>153</v>
      </c>
      <c r="V199" s="337">
        <v>0</v>
      </c>
    </row>
    <row r="200" spans="10:22" x14ac:dyDescent="0.2">
      <c r="J200" t="s">
        <v>153</v>
      </c>
      <c r="N200" s="337">
        <v>0</v>
      </c>
      <c r="O200" s="337"/>
      <c r="Q200" t="s">
        <v>154</v>
      </c>
      <c r="V200" s="337">
        <v>0</v>
      </c>
    </row>
    <row r="201" spans="10:22" x14ac:dyDescent="0.2">
      <c r="J201" t="s">
        <v>154</v>
      </c>
      <c r="N201" s="337">
        <v>0</v>
      </c>
      <c r="O201" s="337"/>
      <c r="Q201" t="s">
        <v>61</v>
      </c>
      <c r="V201" s="337">
        <v>0</v>
      </c>
    </row>
    <row r="202" spans="10:22" x14ac:dyDescent="0.2">
      <c r="J202" t="s">
        <v>61</v>
      </c>
      <c r="N202" s="337">
        <v>0</v>
      </c>
      <c r="O202" s="337"/>
      <c r="Q202" t="s">
        <v>62</v>
      </c>
      <c r="V202" s="337">
        <v>0</v>
      </c>
    </row>
    <row r="203" spans="10:22" x14ac:dyDescent="0.2">
      <c r="J203" t="s">
        <v>62</v>
      </c>
      <c r="N203" s="337">
        <v>0</v>
      </c>
      <c r="O203" s="337"/>
      <c r="Q203" t="s">
        <v>63</v>
      </c>
      <c r="V203" s="337">
        <f>SUM(V195:V202)</f>
        <v>0</v>
      </c>
    </row>
    <row r="204" spans="10:22" x14ac:dyDescent="0.2">
      <c r="J204" t="s">
        <v>63</v>
      </c>
      <c r="N204" s="337">
        <v>0</v>
      </c>
      <c r="O204" s="337"/>
    </row>
    <row r="207" spans="10:22" x14ac:dyDescent="0.2">
      <c r="Q207" t="s">
        <v>71</v>
      </c>
    </row>
    <row r="208" spans="10:22" x14ac:dyDescent="0.2">
      <c r="J208" t="s">
        <v>71</v>
      </c>
    </row>
    <row r="209" spans="10:22" x14ac:dyDescent="0.2">
      <c r="Q209" t="s">
        <v>65</v>
      </c>
      <c r="V209" s="337">
        <f>SUM(T48)</f>
        <v>0</v>
      </c>
    </row>
    <row r="210" spans="10:22" x14ac:dyDescent="0.2">
      <c r="J210" t="s">
        <v>65</v>
      </c>
      <c r="N210" s="337">
        <v>0</v>
      </c>
      <c r="O210" s="337"/>
      <c r="Q210" t="s">
        <v>78</v>
      </c>
      <c r="V210" s="337">
        <f>SUM(T45)</f>
        <v>0</v>
      </c>
    </row>
    <row r="211" spans="10:22" x14ac:dyDescent="0.2">
      <c r="J211" t="s">
        <v>78</v>
      </c>
      <c r="N211" s="337">
        <v>0</v>
      </c>
      <c r="O211" s="337"/>
      <c r="Q211" t="s">
        <v>66</v>
      </c>
      <c r="V211" s="337">
        <f>SUM(R74)</f>
        <v>1082538</v>
      </c>
    </row>
    <row r="212" spans="10:22" x14ac:dyDescent="0.2">
      <c r="J212" t="s">
        <v>66</v>
      </c>
      <c r="N212" s="337">
        <f>SUM(K74)</f>
        <v>1871038</v>
      </c>
      <c r="O212" s="337"/>
      <c r="Q212" t="s">
        <v>67</v>
      </c>
      <c r="V212" s="337">
        <f>SUM(R75)</f>
        <v>150010</v>
      </c>
    </row>
    <row r="213" spans="10:22" x14ac:dyDescent="0.2">
      <c r="J213" t="s">
        <v>67</v>
      </c>
      <c r="N213" s="337">
        <f>SUM(K135)</f>
        <v>290010</v>
      </c>
      <c r="O213" s="337"/>
      <c r="Q213" t="s">
        <v>68</v>
      </c>
      <c r="V213" s="337">
        <f>SUM(R85)</f>
        <v>-1232548</v>
      </c>
    </row>
    <row r="214" spans="10:22" x14ac:dyDescent="0.2">
      <c r="J214" t="s">
        <v>68</v>
      </c>
      <c r="N214" s="338">
        <f>SUM(K85)</f>
        <v>-2161048</v>
      </c>
      <c r="O214" s="338"/>
      <c r="Q214" t="s">
        <v>72</v>
      </c>
      <c r="V214" s="337">
        <v>0</v>
      </c>
    </row>
    <row r="215" spans="10:22" x14ac:dyDescent="0.2">
      <c r="J215" t="s">
        <v>72</v>
      </c>
      <c r="N215" s="337">
        <v>0</v>
      </c>
      <c r="O215" s="337"/>
      <c r="Q215" t="s">
        <v>73</v>
      </c>
      <c r="V215" s="337">
        <v>0</v>
      </c>
    </row>
    <row r="216" spans="10:22" x14ac:dyDescent="0.2">
      <c r="J216" t="s">
        <v>73</v>
      </c>
      <c r="N216" s="337">
        <v>0</v>
      </c>
      <c r="O216" s="337"/>
      <c r="Q216" t="s">
        <v>152</v>
      </c>
      <c r="V216" s="337">
        <v>0</v>
      </c>
    </row>
    <row r="217" spans="10:22" x14ac:dyDescent="0.2">
      <c r="J217" t="s">
        <v>152</v>
      </c>
      <c r="N217" s="337">
        <v>0</v>
      </c>
      <c r="O217" s="337"/>
      <c r="Q217" t="s">
        <v>63</v>
      </c>
      <c r="V217" s="337">
        <f>SUM(V209:V216)</f>
        <v>0</v>
      </c>
    </row>
    <row r="218" spans="10:22" x14ac:dyDescent="0.2">
      <c r="J218" t="s">
        <v>63</v>
      </c>
      <c r="N218" s="337">
        <f>SUM(N210:N217)</f>
        <v>0</v>
      </c>
      <c r="O218" s="337"/>
    </row>
    <row r="220" spans="10:22" x14ac:dyDescent="0.2">
      <c r="Q220" t="s">
        <v>74</v>
      </c>
    </row>
    <row r="221" spans="10:22" x14ac:dyDescent="0.2">
      <c r="J221" t="s">
        <v>74</v>
      </c>
    </row>
    <row r="223" spans="10:22" x14ac:dyDescent="0.2">
      <c r="Q223" t="s">
        <v>221</v>
      </c>
      <c r="V223" s="337">
        <f>SUM(V167)</f>
        <v>-4559473</v>
      </c>
    </row>
    <row r="224" spans="10:22" x14ac:dyDescent="0.2">
      <c r="J224" t="s">
        <v>210</v>
      </c>
      <c r="N224" s="337">
        <v>0</v>
      </c>
      <c r="O224" s="337"/>
      <c r="Q224" t="s">
        <v>211</v>
      </c>
      <c r="V224" s="337">
        <v>0</v>
      </c>
    </row>
    <row r="225" spans="10:22" x14ac:dyDescent="0.2">
      <c r="J225" t="s">
        <v>211</v>
      </c>
      <c r="N225" s="337">
        <v>0</v>
      </c>
      <c r="O225" s="337"/>
      <c r="Q225" t="s">
        <v>192</v>
      </c>
      <c r="V225" s="337">
        <f>SUM(V169,V196)</f>
        <v>5112504</v>
      </c>
    </row>
    <row r="226" spans="10:22" x14ac:dyDescent="0.2">
      <c r="J226" s="5" t="s">
        <v>192</v>
      </c>
      <c r="N226" s="337">
        <f>SUM(N170)</f>
        <v>-3317827</v>
      </c>
      <c r="O226" s="337"/>
      <c r="Q226" t="s">
        <v>155</v>
      </c>
      <c r="V226" s="337">
        <f>SUM(V170)</f>
        <v>-9069885</v>
      </c>
    </row>
    <row r="227" spans="10:22" x14ac:dyDescent="0.2">
      <c r="J227" t="s">
        <v>155</v>
      </c>
      <c r="N227" s="337">
        <v>0</v>
      </c>
      <c r="O227" s="337"/>
      <c r="Q227" t="s">
        <v>215</v>
      </c>
      <c r="V227" s="337">
        <v>0</v>
      </c>
    </row>
    <row r="228" spans="10:22" x14ac:dyDescent="0.2">
      <c r="J228" s="5" t="s">
        <v>215</v>
      </c>
      <c r="N228" s="337">
        <f>SUM(N171)</f>
        <v>8479449</v>
      </c>
      <c r="O228" s="337"/>
      <c r="Q228" t="s">
        <v>225</v>
      </c>
      <c r="V228" s="337">
        <f>SUM(V198)</f>
        <v>242110</v>
      </c>
    </row>
    <row r="229" spans="10:22" x14ac:dyDescent="0.2">
      <c r="J229" t="s">
        <v>156</v>
      </c>
      <c r="N229" s="337">
        <v>0</v>
      </c>
      <c r="O229" s="337"/>
      <c r="Q229" t="s">
        <v>154</v>
      </c>
      <c r="V229" s="337">
        <v>0</v>
      </c>
    </row>
    <row r="230" spans="10:22" x14ac:dyDescent="0.2">
      <c r="J230" t="s">
        <v>154</v>
      </c>
      <c r="N230" s="337">
        <v>0</v>
      </c>
      <c r="O230" s="337"/>
      <c r="Q230" t="s">
        <v>61</v>
      </c>
      <c r="V230" s="337">
        <v>0</v>
      </c>
    </row>
    <row r="231" spans="10:22" x14ac:dyDescent="0.2">
      <c r="J231" t="s">
        <v>61</v>
      </c>
      <c r="N231" s="337">
        <v>0</v>
      </c>
      <c r="O231" s="337"/>
      <c r="Q231" t="s">
        <v>62</v>
      </c>
      <c r="V231" s="337">
        <f>SUM(V175)</f>
        <v>500</v>
      </c>
    </row>
    <row r="232" spans="10:22" x14ac:dyDescent="0.2">
      <c r="J232" t="s">
        <v>62</v>
      </c>
      <c r="N232" s="337">
        <f>SUM(N176)</f>
        <v>808</v>
      </c>
      <c r="O232" s="337"/>
      <c r="Q232" t="s">
        <v>149</v>
      </c>
      <c r="V232" s="337">
        <v>0</v>
      </c>
    </row>
    <row r="233" spans="10:22" x14ac:dyDescent="0.2">
      <c r="J233" t="s">
        <v>149</v>
      </c>
      <c r="N233" s="337">
        <v>0</v>
      </c>
      <c r="O233" s="337"/>
      <c r="Q233" t="s">
        <v>63</v>
      </c>
      <c r="V233" s="337">
        <f>SUM(V223:V232)</f>
        <v>-8274244</v>
      </c>
    </row>
    <row r="234" spans="10:22" x14ac:dyDescent="0.2">
      <c r="J234" t="s">
        <v>63</v>
      </c>
      <c r="N234" s="337">
        <f>SUM(N224:N233)</f>
        <v>5162430</v>
      </c>
      <c r="O234" s="337"/>
    </row>
    <row r="236" spans="10:22" x14ac:dyDescent="0.2">
      <c r="Q236" t="s">
        <v>76</v>
      </c>
    </row>
    <row r="237" spans="10:22" x14ac:dyDescent="0.2">
      <c r="J237" t="s">
        <v>76</v>
      </c>
    </row>
    <row r="238" spans="10:22" x14ac:dyDescent="0.2">
      <c r="Q238" t="s">
        <v>65</v>
      </c>
      <c r="V238" s="337">
        <f>SUM(V209,V183)</f>
        <v>795141</v>
      </c>
    </row>
    <row r="239" spans="10:22" x14ac:dyDescent="0.2">
      <c r="J239" t="s">
        <v>65</v>
      </c>
      <c r="N239" s="337">
        <f>SUM(N184)</f>
        <v>-3317827</v>
      </c>
      <c r="O239" s="337"/>
      <c r="Q239" t="s">
        <v>78</v>
      </c>
      <c r="V239" s="337">
        <f>SUM(V210)</f>
        <v>0</v>
      </c>
    </row>
    <row r="240" spans="10:22" x14ac:dyDescent="0.2">
      <c r="J240" t="s">
        <v>78</v>
      </c>
      <c r="N240" s="337">
        <v>0</v>
      </c>
      <c r="O240" s="337"/>
      <c r="Q240" t="s">
        <v>66</v>
      </c>
      <c r="V240" s="337">
        <f>SUM(V211)</f>
        <v>1082538</v>
      </c>
    </row>
    <row r="241" spans="10:22" x14ac:dyDescent="0.2">
      <c r="J241" t="s">
        <v>66</v>
      </c>
      <c r="N241" s="337">
        <f>SUM(N212)</f>
        <v>1871038</v>
      </c>
      <c r="O241" s="337"/>
      <c r="Q241" t="s">
        <v>67</v>
      </c>
      <c r="V241" s="337">
        <f>SUM(V212)</f>
        <v>150010</v>
      </c>
    </row>
    <row r="242" spans="10:22" x14ac:dyDescent="0.2">
      <c r="J242" t="s">
        <v>67</v>
      </c>
      <c r="N242" s="337">
        <f>SUM(N213)</f>
        <v>290010</v>
      </c>
      <c r="O242" s="337"/>
      <c r="Q242" t="s">
        <v>68</v>
      </c>
      <c r="V242" s="337">
        <f>SUM(V213,V187)</f>
        <v>-9711497</v>
      </c>
    </row>
    <row r="243" spans="10:22" x14ac:dyDescent="0.2">
      <c r="J243" t="s">
        <v>68</v>
      </c>
      <c r="N243" s="337">
        <f>SUM(N214,N188)</f>
        <v>6319209</v>
      </c>
      <c r="O243" s="337"/>
      <c r="Q243" t="s">
        <v>72</v>
      </c>
      <c r="V243" s="337">
        <f>SUM(V184)</f>
        <v>-590436</v>
      </c>
    </row>
    <row r="244" spans="10:22" x14ac:dyDescent="0.2">
      <c r="J244" t="s">
        <v>72</v>
      </c>
      <c r="N244" s="337">
        <v>0</v>
      </c>
      <c r="O244" s="337"/>
      <c r="Q244" t="s">
        <v>73</v>
      </c>
      <c r="V244" s="337">
        <v>0</v>
      </c>
    </row>
    <row r="245" spans="10:22" x14ac:dyDescent="0.2">
      <c r="J245" t="s">
        <v>73</v>
      </c>
      <c r="N245" s="337">
        <v>0</v>
      </c>
      <c r="O245" s="337"/>
      <c r="Q245" t="s">
        <v>152</v>
      </c>
      <c r="V245" s="337">
        <v>0</v>
      </c>
    </row>
    <row r="246" spans="10:22" x14ac:dyDescent="0.2">
      <c r="J246" t="s">
        <v>152</v>
      </c>
      <c r="N246" s="337">
        <v>0</v>
      </c>
      <c r="O246" s="337"/>
      <c r="Q246" t="s">
        <v>63</v>
      </c>
      <c r="V246" s="337">
        <f>SUM(V238:V245)</f>
        <v>-8274244</v>
      </c>
    </row>
    <row r="247" spans="10:22" x14ac:dyDescent="0.2">
      <c r="J247" t="s">
        <v>63</v>
      </c>
      <c r="N247" s="337">
        <f>SUM(N239:N246)</f>
        <v>5162430</v>
      </c>
      <c r="O247" s="337"/>
    </row>
  </sheetData>
  <mergeCells count="29">
    <mergeCell ref="A30:A31"/>
    <mergeCell ref="A115:C115"/>
    <mergeCell ref="A121:B163"/>
    <mergeCell ref="A71:A94"/>
    <mergeCell ref="A95:A114"/>
    <mergeCell ref="A54:A55"/>
    <mergeCell ref="A35:A49"/>
    <mergeCell ref="A50:A51"/>
    <mergeCell ref="A52:A53"/>
    <mergeCell ref="A56:A70"/>
    <mergeCell ref="A34:C34"/>
    <mergeCell ref="A6:A10"/>
    <mergeCell ref="A11:A12"/>
    <mergeCell ref="A15:A19"/>
    <mergeCell ref="A20:A25"/>
    <mergeCell ref="A26:A29"/>
    <mergeCell ref="A1:AA1"/>
    <mergeCell ref="A4:A5"/>
    <mergeCell ref="B4:B5"/>
    <mergeCell ref="C4:C5"/>
    <mergeCell ref="D4:D5"/>
    <mergeCell ref="E4:I4"/>
    <mergeCell ref="J4:J5"/>
    <mergeCell ref="Z4:Z5"/>
    <mergeCell ref="AA4:AA5"/>
    <mergeCell ref="K4:P4"/>
    <mergeCell ref="Q4:Q5"/>
    <mergeCell ref="R4:X4"/>
    <mergeCell ref="Y4:Y5"/>
  </mergeCells>
  <phoneticPr fontId="9" type="noConversion"/>
  <pageMargins left="0" right="0" top="0" bottom="0" header="0.31496062992125984" footer="0.31496062992125984"/>
  <pageSetup paperSize="9" scale="48" orientation="portrait" r:id="rId1"/>
  <rowBreaks count="2" manualBreakCount="2">
    <brk id="94" max="17" man="1"/>
    <brk id="163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55" customWidth="1"/>
    <col min="12" max="12" width="18" customWidth="1"/>
  </cols>
  <sheetData>
    <row r="1" spans="1:12" x14ac:dyDescent="0.2">
      <c r="A1" s="398" t="s">
        <v>82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</row>
    <row r="2" spans="1:12" x14ac:dyDescent="0.2">
      <c r="F2" s="2"/>
    </row>
    <row r="3" spans="1:12" x14ac:dyDescent="0.2">
      <c r="E3" s="5"/>
      <c r="F3" s="3"/>
    </row>
    <row r="4" spans="1:12" x14ac:dyDescent="0.2">
      <c r="A4" s="400" t="s">
        <v>19</v>
      </c>
      <c r="B4" s="400" t="s">
        <v>0</v>
      </c>
      <c r="C4" s="400" t="s">
        <v>44</v>
      </c>
      <c r="D4" s="400" t="s">
        <v>21</v>
      </c>
      <c r="E4" s="402" t="s">
        <v>106</v>
      </c>
      <c r="F4" s="404" t="s">
        <v>109</v>
      </c>
      <c r="G4" s="405"/>
      <c r="H4" s="405"/>
      <c r="I4" s="406"/>
      <c r="J4" s="402" t="s">
        <v>103</v>
      </c>
      <c r="K4" s="407" t="s">
        <v>104</v>
      </c>
      <c r="L4" s="408" t="s">
        <v>108</v>
      </c>
    </row>
    <row r="5" spans="1:12" ht="21.75" customHeight="1" x14ac:dyDescent="0.2">
      <c r="A5" s="401"/>
      <c r="B5" s="401"/>
      <c r="C5" s="401"/>
      <c r="D5" s="401"/>
      <c r="E5" s="403"/>
      <c r="F5" s="75" t="s">
        <v>43</v>
      </c>
      <c r="G5" s="76" t="s">
        <v>83</v>
      </c>
      <c r="H5" s="76" t="s">
        <v>83</v>
      </c>
      <c r="I5" s="76" t="s">
        <v>83</v>
      </c>
      <c r="J5" s="403"/>
      <c r="K5" s="407"/>
      <c r="L5" s="408"/>
    </row>
    <row r="6" spans="1:12" x14ac:dyDescent="0.2">
      <c r="A6" s="372" t="s">
        <v>38</v>
      </c>
      <c r="B6" s="38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79">
        <v>0</v>
      </c>
      <c r="L6" s="4">
        <f>J6-K6</f>
        <v>0</v>
      </c>
    </row>
    <row r="7" spans="1:12" x14ac:dyDescent="0.2">
      <c r="A7" s="372"/>
      <c r="B7" s="38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9">
        <v>0</v>
      </c>
      <c r="L7" s="4">
        <f t="shared" ref="L7:L26" si="1">J7-K7</f>
        <v>0</v>
      </c>
    </row>
    <row r="8" spans="1:12" x14ac:dyDescent="0.2">
      <c r="A8" s="372"/>
      <c r="B8" s="3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9">
        <v>703</v>
      </c>
      <c r="L8" s="4">
        <f t="shared" si="1"/>
        <v>797</v>
      </c>
    </row>
    <row r="9" spans="1:12" x14ac:dyDescent="0.2">
      <c r="A9" s="372"/>
      <c r="B9" s="3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9">
        <v>0</v>
      </c>
      <c r="L9" s="4">
        <f t="shared" si="1"/>
        <v>2468000</v>
      </c>
    </row>
    <row r="10" spans="1:12" x14ac:dyDescent="0.2">
      <c r="A10" s="372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9">
        <v>10810958</v>
      </c>
      <c r="L10" s="4">
        <f t="shared" si="1"/>
        <v>0</v>
      </c>
    </row>
    <row r="11" spans="1:12" x14ac:dyDescent="0.2">
      <c r="A11" s="70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9">
        <v>4998903</v>
      </c>
      <c r="L11" s="4">
        <f t="shared" si="1"/>
        <v>11260047</v>
      </c>
    </row>
    <row r="12" spans="1:12" x14ac:dyDescent="0.2">
      <c r="A12" s="341" t="s">
        <v>50</v>
      </c>
      <c r="B12" s="343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9">
        <v>2186085</v>
      </c>
      <c r="L12" s="4">
        <f t="shared" si="1"/>
        <v>4819178</v>
      </c>
    </row>
    <row r="13" spans="1:12" x14ac:dyDescent="0.2">
      <c r="A13" s="342"/>
      <c r="B13" s="34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9">
        <v>2200239</v>
      </c>
      <c r="L13" s="4">
        <f t="shared" si="1"/>
        <v>2299761</v>
      </c>
    </row>
    <row r="14" spans="1:12" x14ac:dyDescent="0.2">
      <c r="A14" s="72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9">
        <v>6129334</v>
      </c>
      <c r="L14" s="4">
        <f t="shared" si="1"/>
        <v>13617166</v>
      </c>
    </row>
    <row r="15" spans="1:12" x14ac:dyDescent="0.2">
      <c r="A15" s="341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9">
        <v>0</v>
      </c>
      <c r="L15" s="4">
        <f t="shared" si="1"/>
        <v>0</v>
      </c>
    </row>
    <row r="16" spans="1:12" x14ac:dyDescent="0.2">
      <c r="A16" s="369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9">
        <v>0</v>
      </c>
      <c r="L16" s="4">
        <f t="shared" si="1"/>
        <v>0</v>
      </c>
    </row>
    <row r="17" spans="1:12" x14ac:dyDescent="0.2">
      <c r="A17" s="369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9">
        <v>199713</v>
      </c>
      <c r="L17" s="4">
        <f t="shared" si="1"/>
        <v>0</v>
      </c>
    </row>
    <row r="18" spans="1:12" x14ac:dyDescent="0.2">
      <c r="A18" s="369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9">
        <v>0</v>
      </c>
      <c r="L18" s="4">
        <f t="shared" si="1"/>
        <v>0</v>
      </c>
    </row>
    <row r="19" spans="1:12" x14ac:dyDescent="0.2">
      <c r="A19" s="369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9">
        <v>0</v>
      </c>
      <c r="L19" s="4">
        <f t="shared" si="1"/>
        <v>0</v>
      </c>
    </row>
    <row r="20" spans="1:12" x14ac:dyDescent="0.2">
      <c r="A20" s="350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9">
        <v>396817</v>
      </c>
      <c r="L20" s="4">
        <f t="shared" si="1"/>
        <v>36817995</v>
      </c>
    </row>
    <row r="21" spans="1:12" x14ac:dyDescent="0.2">
      <c r="A21" s="351"/>
      <c r="B21" s="384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9">
        <v>0</v>
      </c>
      <c r="L21" s="4">
        <f t="shared" si="1"/>
        <v>0</v>
      </c>
    </row>
    <row r="22" spans="1:12" x14ac:dyDescent="0.2">
      <c r="A22" s="351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9">
        <v>17033910</v>
      </c>
      <c r="L22" s="4">
        <f t="shared" si="1"/>
        <v>0</v>
      </c>
    </row>
    <row r="23" spans="1:12" x14ac:dyDescent="0.2">
      <c r="A23" s="352"/>
      <c r="B23" s="71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9">
        <v>0</v>
      </c>
      <c r="L23" s="4">
        <f t="shared" si="1"/>
        <v>800</v>
      </c>
    </row>
    <row r="24" spans="1:12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9">
        <v>86032192</v>
      </c>
      <c r="L24" s="4">
        <f t="shared" si="1"/>
        <v>174237726</v>
      </c>
    </row>
    <row r="25" spans="1:12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9">
        <v>632844</v>
      </c>
      <c r="L25" s="4">
        <f t="shared" si="1"/>
        <v>2563714</v>
      </c>
    </row>
    <row r="26" spans="1:12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9">
        <v>14684296</v>
      </c>
      <c r="L26" s="4">
        <f t="shared" si="1"/>
        <v>32818376</v>
      </c>
    </row>
    <row r="27" spans="1:12" ht="34.5" customHeight="1" x14ac:dyDescent="0.2">
      <c r="A27" s="347" t="s">
        <v>85</v>
      </c>
      <c r="B27" s="348"/>
      <c r="C27" s="349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">
      <c r="A28" s="341" t="s">
        <v>18</v>
      </c>
      <c r="B28" s="386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80">
        <v>0</v>
      </c>
      <c r="L28" s="4">
        <f t="shared" ref="L28:L71" si="4">J28-K28</f>
        <v>24000</v>
      </c>
    </row>
    <row r="29" spans="1:12" x14ac:dyDescent="0.2">
      <c r="A29" s="369"/>
      <c r="B29" s="387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80">
        <v>0</v>
      </c>
      <c r="L29" s="4">
        <f t="shared" si="4"/>
        <v>1870</v>
      </c>
    </row>
    <row r="30" spans="1:12" x14ac:dyDescent="0.2">
      <c r="A30" s="369"/>
      <c r="B30" s="387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80">
        <v>2732442</v>
      </c>
      <c r="L30" s="4">
        <f t="shared" si="4"/>
        <v>14868615</v>
      </c>
    </row>
    <row r="31" spans="1:12" x14ac:dyDescent="0.2">
      <c r="A31" s="369"/>
      <c r="B31" s="387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80">
        <v>42660</v>
      </c>
      <c r="L31" s="4">
        <f t="shared" si="4"/>
        <v>17604</v>
      </c>
    </row>
    <row r="32" spans="1:12" x14ac:dyDescent="0.2">
      <c r="A32" s="369"/>
      <c r="B32" s="388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80">
        <v>83000</v>
      </c>
      <c r="L32" s="4">
        <f t="shared" si="4"/>
        <v>0</v>
      </c>
    </row>
    <row r="33" spans="1:12" x14ac:dyDescent="0.2">
      <c r="A33" s="369"/>
      <c r="B33" s="343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80">
        <v>2267</v>
      </c>
      <c r="L33" s="4">
        <f t="shared" si="4"/>
        <v>0</v>
      </c>
    </row>
    <row r="34" spans="1:12" x14ac:dyDescent="0.2">
      <c r="A34" s="369"/>
      <c r="B34" s="385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80">
        <v>0</v>
      </c>
      <c r="L34" s="4">
        <f t="shared" si="4"/>
        <v>0</v>
      </c>
    </row>
    <row r="35" spans="1:12" x14ac:dyDescent="0.2">
      <c r="A35" s="369"/>
      <c r="B35" s="385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80">
        <v>101349332</v>
      </c>
      <c r="L35" s="4">
        <f t="shared" si="4"/>
        <v>212087816</v>
      </c>
    </row>
    <row r="36" spans="1:12" x14ac:dyDescent="0.2">
      <c r="A36" s="341" t="s">
        <v>20</v>
      </c>
      <c r="B36" s="370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80">
        <v>0</v>
      </c>
      <c r="L36" s="4">
        <f t="shared" si="4"/>
        <v>0</v>
      </c>
    </row>
    <row r="37" spans="1:12" x14ac:dyDescent="0.2">
      <c r="A37" s="360"/>
      <c r="B37" s="371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80">
        <v>4064738</v>
      </c>
      <c r="L37" s="4">
        <f t="shared" si="4"/>
        <v>12194212</v>
      </c>
    </row>
    <row r="38" spans="1:12" x14ac:dyDescent="0.2">
      <c r="A38" s="341" t="s">
        <v>24</v>
      </c>
      <c r="B38" s="343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80">
        <v>1842527</v>
      </c>
      <c r="L38" s="4">
        <f t="shared" si="4"/>
        <v>5162736</v>
      </c>
    </row>
    <row r="39" spans="1:12" x14ac:dyDescent="0.2">
      <c r="A39" s="342"/>
      <c r="B39" s="344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80">
        <v>2200239</v>
      </c>
      <c r="L39" s="4">
        <f t="shared" si="4"/>
        <v>2299761</v>
      </c>
    </row>
    <row r="40" spans="1:12" x14ac:dyDescent="0.2">
      <c r="A40" s="341" t="s">
        <v>30</v>
      </c>
      <c r="B40" s="343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80">
        <v>5085209</v>
      </c>
      <c r="L40" s="4">
        <f t="shared" si="4"/>
        <v>7651291</v>
      </c>
    </row>
    <row r="41" spans="1:12" x14ac:dyDescent="0.2">
      <c r="A41" s="342"/>
      <c r="B41" s="344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80">
        <v>50000</v>
      </c>
      <c r="L41" s="4">
        <f t="shared" si="4"/>
        <v>0</v>
      </c>
    </row>
    <row r="42" spans="1:12" x14ac:dyDescent="0.2">
      <c r="A42" s="341" t="s">
        <v>48</v>
      </c>
      <c r="B42" s="370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80">
        <v>0</v>
      </c>
      <c r="L42" s="4">
        <f t="shared" si="4"/>
        <v>0</v>
      </c>
    </row>
    <row r="43" spans="1:12" x14ac:dyDescent="0.2">
      <c r="A43" s="369"/>
      <c r="B43" s="371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80">
        <v>0</v>
      </c>
      <c r="L43" s="4">
        <f t="shared" si="4"/>
        <v>0</v>
      </c>
    </row>
    <row r="44" spans="1:12" x14ac:dyDescent="0.2">
      <c r="A44" s="369"/>
      <c r="B44" s="371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80">
        <v>0</v>
      </c>
      <c r="L44" s="4">
        <f t="shared" si="4"/>
        <v>0</v>
      </c>
    </row>
    <row r="45" spans="1:12" x14ac:dyDescent="0.2">
      <c r="A45" s="369"/>
      <c r="B45" s="371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80">
        <v>0</v>
      </c>
      <c r="L45" s="4">
        <f t="shared" si="4"/>
        <v>199713</v>
      </c>
    </row>
    <row r="46" spans="1:12" x14ac:dyDescent="0.2">
      <c r="A46" s="369"/>
      <c r="B46" s="371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80">
        <v>0</v>
      </c>
      <c r="L46" s="4">
        <f t="shared" si="4"/>
        <v>0</v>
      </c>
    </row>
    <row r="47" spans="1:12" x14ac:dyDescent="0.2">
      <c r="A47" s="369"/>
      <c r="B47" s="371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80">
        <v>0</v>
      </c>
      <c r="L47" s="4">
        <f t="shared" si="4"/>
        <v>0</v>
      </c>
    </row>
    <row r="48" spans="1:12" x14ac:dyDescent="0.2">
      <c r="A48" s="369"/>
      <c r="B48" s="371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80">
        <v>0</v>
      </c>
      <c r="L48" s="4">
        <f t="shared" si="4"/>
        <v>0</v>
      </c>
    </row>
    <row r="49" spans="1:12" x14ac:dyDescent="0.2">
      <c r="A49" s="369"/>
      <c r="B49" s="371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80">
        <v>0</v>
      </c>
      <c r="L49" s="4">
        <f t="shared" si="4"/>
        <v>0</v>
      </c>
    </row>
    <row r="50" spans="1:12" x14ac:dyDescent="0.2">
      <c r="A50" s="369"/>
      <c r="B50" s="371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80">
        <v>0</v>
      </c>
      <c r="L50" s="4">
        <f t="shared" si="4"/>
        <v>0</v>
      </c>
    </row>
    <row r="51" spans="1:12" x14ac:dyDescent="0.2">
      <c r="A51" s="369"/>
      <c r="B51" s="371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80">
        <v>0</v>
      </c>
      <c r="L51" s="4">
        <f t="shared" si="4"/>
        <v>0</v>
      </c>
    </row>
    <row r="52" spans="1:12" x14ac:dyDescent="0.2">
      <c r="A52" s="369"/>
      <c r="B52" s="371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80">
        <v>0</v>
      </c>
      <c r="L52" s="4">
        <f t="shared" si="4"/>
        <v>0</v>
      </c>
    </row>
    <row r="53" spans="1:12" x14ac:dyDescent="0.2">
      <c r="A53" s="369"/>
      <c r="B53" s="371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80">
        <v>0</v>
      </c>
      <c r="L53" s="4">
        <f t="shared" si="4"/>
        <v>0</v>
      </c>
    </row>
    <row r="54" spans="1:12" x14ac:dyDescent="0.2">
      <c r="A54" s="395" t="s">
        <v>49</v>
      </c>
      <c r="B54" s="81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80">
        <v>8</v>
      </c>
      <c r="L54" s="4">
        <f t="shared" si="4"/>
        <v>0</v>
      </c>
    </row>
    <row r="55" spans="1:12" ht="12.75" customHeight="1" x14ac:dyDescent="0.2">
      <c r="A55" s="396"/>
      <c r="B55" s="394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80">
        <v>280000</v>
      </c>
      <c r="L55" s="4">
        <f t="shared" si="4"/>
        <v>690000</v>
      </c>
    </row>
    <row r="56" spans="1:12" x14ac:dyDescent="0.2">
      <c r="A56" s="396"/>
      <c r="B56" s="394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80">
        <v>430000</v>
      </c>
      <c r="L56" s="4">
        <f t="shared" si="4"/>
        <v>10361000</v>
      </c>
    </row>
    <row r="57" spans="1:12" x14ac:dyDescent="0.2">
      <c r="A57" s="396"/>
      <c r="B57" s="394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80">
        <v>54600</v>
      </c>
      <c r="L57" s="4">
        <f t="shared" si="4"/>
        <v>3057682</v>
      </c>
    </row>
    <row r="58" spans="1:12" x14ac:dyDescent="0.2">
      <c r="A58" s="396"/>
      <c r="B58" s="394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80">
        <v>0</v>
      </c>
      <c r="L58" s="4">
        <f t="shared" si="4"/>
        <v>230000</v>
      </c>
    </row>
    <row r="59" spans="1:12" x14ac:dyDescent="0.2">
      <c r="A59" s="396"/>
      <c r="B59" s="394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80">
        <v>0</v>
      </c>
      <c r="L59" s="4">
        <f t="shared" si="4"/>
        <v>72000</v>
      </c>
    </row>
    <row r="60" spans="1:12" x14ac:dyDescent="0.2">
      <c r="A60" s="396"/>
      <c r="B60" s="394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80">
        <v>0</v>
      </c>
      <c r="L60" s="4">
        <f t="shared" si="4"/>
        <v>230000</v>
      </c>
    </row>
    <row r="61" spans="1:12" x14ac:dyDescent="0.2">
      <c r="A61" s="396"/>
      <c r="B61" s="394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80">
        <v>750000</v>
      </c>
      <c r="L61" s="4">
        <f t="shared" si="4"/>
        <v>7259100</v>
      </c>
    </row>
    <row r="62" spans="1:12" x14ac:dyDescent="0.2">
      <c r="A62" s="396"/>
      <c r="B62" s="394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80">
        <v>210000</v>
      </c>
      <c r="L62" s="4">
        <f t="shared" si="4"/>
        <v>13789992</v>
      </c>
    </row>
    <row r="63" spans="1:12" x14ac:dyDescent="0.2">
      <c r="A63" s="396"/>
      <c r="B63" s="394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80">
        <v>6370</v>
      </c>
      <c r="L63" s="4">
        <f t="shared" si="4"/>
        <v>285730</v>
      </c>
    </row>
    <row r="64" spans="1:12" x14ac:dyDescent="0.2">
      <c r="A64" s="396"/>
      <c r="B64" s="394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80">
        <v>56700</v>
      </c>
      <c r="L64" s="4">
        <f t="shared" si="4"/>
        <v>5071221</v>
      </c>
    </row>
    <row r="65" spans="1:12" x14ac:dyDescent="0.2">
      <c r="A65" s="396"/>
      <c r="B65" s="394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80">
        <v>1600</v>
      </c>
      <c r="L65" s="4">
        <f t="shared" si="4"/>
        <v>227892</v>
      </c>
    </row>
    <row r="66" spans="1:12" x14ac:dyDescent="0.2">
      <c r="A66" s="396"/>
      <c r="B66" s="394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80">
        <v>0</v>
      </c>
      <c r="L66" s="4">
        <f t="shared" si="4"/>
        <v>0</v>
      </c>
    </row>
    <row r="67" spans="1:12" x14ac:dyDescent="0.2">
      <c r="A67" s="396"/>
      <c r="B67" s="394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80">
        <v>0</v>
      </c>
      <c r="L67" s="4">
        <f t="shared" si="4"/>
        <v>388897</v>
      </c>
    </row>
    <row r="68" spans="1:12" x14ac:dyDescent="0.2">
      <c r="A68" s="396"/>
      <c r="B68" s="394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80">
        <v>0</v>
      </c>
      <c r="L68" s="4">
        <f t="shared" si="4"/>
        <v>4296741</v>
      </c>
    </row>
    <row r="69" spans="1:12" x14ac:dyDescent="0.2">
      <c r="A69" s="396"/>
      <c r="B69" s="394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80">
        <v>0</v>
      </c>
      <c r="L69" s="4">
        <f t="shared" si="4"/>
        <v>1265122</v>
      </c>
    </row>
    <row r="70" spans="1:12" x14ac:dyDescent="0.2">
      <c r="A70" s="396"/>
      <c r="B70" s="394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80">
        <v>2302859</v>
      </c>
      <c r="L70" s="4">
        <f t="shared" si="4"/>
        <v>1819084</v>
      </c>
    </row>
    <row r="71" spans="1:12" x14ac:dyDescent="0.2">
      <c r="A71" s="397"/>
      <c r="B71" s="394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80">
        <v>351957</v>
      </c>
      <c r="L71" s="4">
        <f t="shared" si="4"/>
        <v>760967</v>
      </c>
    </row>
    <row r="72" spans="1:12" x14ac:dyDescent="0.2">
      <c r="A72" s="347" t="s">
        <v>86</v>
      </c>
      <c r="B72" s="348"/>
      <c r="C72" s="349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">
      <c r="F73" s="2"/>
    </row>
    <row r="74" spans="1:12" x14ac:dyDescent="0.2">
      <c r="F74" s="2"/>
    </row>
    <row r="75" spans="1:12" x14ac:dyDescent="0.2">
      <c r="F75" s="2"/>
    </row>
    <row r="76" spans="1:12" ht="15.75" x14ac:dyDescent="0.25">
      <c r="A76" s="64" t="s">
        <v>100</v>
      </c>
      <c r="F76" s="2"/>
    </row>
    <row r="77" spans="1:12" x14ac:dyDescent="0.2">
      <c r="G77" s="73">
        <v>43585</v>
      </c>
      <c r="L77" s="55"/>
    </row>
    <row r="78" spans="1:12" s="85" customFormat="1" ht="25.5" x14ac:dyDescent="0.2">
      <c r="A78" s="389" t="s">
        <v>101</v>
      </c>
      <c r="B78" s="390"/>
      <c r="C78" s="84" t="s">
        <v>44</v>
      </c>
      <c r="D78" s="86" t="s">
        <v>21</v>
      </c>
      <c r="E78" s="86" t="s">
        <v>106</v>
      </c>
      <c r="F78" s="87" t="s">
        <v>43</v>
      </c>
      <c r="G78" s="86"/>
      <c r="H78" s="86"/>
      <c r="I78" s="86"/>
      <c r="J78" s="86" t="s">
        <v>103</v>
      </c>
      <c r="K78" s="88" t="s">
        <v>104</v>
      </c>
    </row>
    <row r="79" spans="1:12" x14ac:dyDescent="0.2">
      <c r="A79" s="391"/>
      <c r="B79" s="378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">
      <c r="A80" s="391"/>
      <c r="B80" s="378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">
      <c r="A81" s="391"/>
      <c r="B81" s="378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">
      <c r="A82" s="391"/>
      <c r="B82" s="378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">
      <c r="A83" s="391"/>
      <c r="B83" s="378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">
      <c r="A84" s="391"/>
      <c r="B84" s="378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">
      <c r="A85" s="391"/>
      <c r="B85" s="378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7">
        <f t="shared" si="13"/>
        <v>117261413</v>
      </c>
      <c r="L85" s="1"/>
    </row>
    <row r="86" spans="1:12" x14ac:dyDescent="0.2">
      <c r="A86" s="391"/>
      <c r="B86" s="378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">
      <c r="A87" s="391"/>
      <c r="B87" s="378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7">
        <f t="shared" si="15"/>
        <v>28044581</v>
      </c>
      <c r="L87" s="1"/>
    </row>
    <row r="88" spans="1:12" x14ac:dyDescent="0.2">
      <c r="A88" s="391"/>
      <c r="B88" s="378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7">
        <f t="shared" si="16"/>
        <v>145305994</v>
      </c>
      <c r="L88" s="1"/>
    </row>
    <row r="89" spans="1:12" x14ac:dyDescent="0.2">
      <c r="A89" s="391"/>
      <c r="B89" s="378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">
      <c r="A90" s="391"/>
      <c r="B90" s="378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">
      <c r="A91" s="391"/>
      <c r="B91" s="378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7">
        <f t="shared" si="19"/>
        <v>710000</v>
      </c>
      <c r="L91" s="1"/>
    </row>
    <row r="92" spans="1:12" x14ac:dyDescent="0.2">
      <c r="A92" s="391"/>
      <c r="B92" s="378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7">
        <f t="shared" si="20"/>
        <v>54600</v>
      </c>
      <c r="L92" s="1"/>
    </row>
    <row r="93" spans="1:12" x14ac:dyDescent="0.2">
      <c r="A93" s="391"/>
      <c r="B93" s="378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">
      <c r="A94" s="391"/>
      <c r="B94" s="378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">
      <c r="A95" s="391"/>
      <c r="B95" s="378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">
      <c r="A96" s="391"/>
      <c r="B96" s="378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">
      <c r="A97" s="391"/>
      <c r="B97" s="378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">
      <c r="A98" s="391"/>
      <c r="B98" s="378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">
      <c r="A99" s="391"/>
      <c r="B99" s="378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">
      <c r="A100" s="391"/>
      <c r="B100" s="378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">
      <c r="A101" s="391"/>
      <c r="B101" s="378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">
      <c r="A102" s="391"/>
      <c r="B102" s="378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">
      <c r="A103" s="391"/>
      <c r="B103" s="378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">
      <c r="A104" s="391"/>
      <c r="B104" s="378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">
      <c r="A105" s="391"/>
      <c r="B105" s="378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">
      <c r="A106" s="391"/>
      <c r="B106" s="378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">
      <c r="A107" s="391"/>
      <c r="B107" s="378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7">
        <f t="shared" si="35"/>
        <v>11044741</v>
      </c>
      <c r="L107" s="1"/>
    </row>
    <row r="108" spans="1:12" x14ac:dyDescent="0.2">
      <c r="A108" s="391"/>
      <c r="B108" s="378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">
      <c r="A109" s="391"/>
      <c r="B109" s="378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">
      <c r="A110" s="391"/>
      <c r="B110" s="378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">
      <c r="A111" s="391"/>
      <c r="B111" s="378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">
      <c r="A112" s="391"/>
      <c r="B112" s="378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7">
        <f t="shared" si="41"/>
        <v>0</v>
      </c>
      <c r="L112" s="1"/>
    </row>
    <row r="113" spans="1:12" x14ac:dyDescent="0.2">
      <c r="A113" s="391"/>
      <c r="B113" s="378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">
      <c r="A114" s="391"/>
      <c r="B114" s="378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">
      <c r="A115" s="391"/>
      <c r="B115" s="378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7">
        <f t="shared" si="45"/>
        <v>2654816</v>
      </c>
      <c r="L115" s="1"/>
    </row>
    <row r="116" spans="1:12" x14ac:dyDescent="0.2">
      <c r="A116" s="391"/>
      <c r="B116" s="378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">
      <c r="A117" s="391"/>
      <c r="B117" s="378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8">
        <f t="shared" si="47"/>
        <v>101349332</v>
      </c>
      <c r="L117" s="1"/>
    </row>
    <row r="118" spans="1:12" x14ac:dyDescent="0.2">
      <c r="A118" s="392"/>
      <c r="B118" s="393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7">
        <f t="shared" si="48"/>
        <v>121896508</v>
      </c>
      <c r="L118" s="1"/>
    </row>
    <row r="119" spans="1:12" x14ac:dyDescent="0.2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">
      <c r="C120" s="5"/>
      <c r="D120" s="5"/>
      <c r="F120" s="2"/>
    </row>
    <row r="121" spans="1:12" x14ac:dyDescent="0.2">
      <c r="C121" s="5"/>
      <c r="D121" s="5"/>
      <c r="F121" s="2"/>
    </row>
  </sheetData>
  <mergeCells count="36"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  <mergeCell ref="B20:B22"/>
    <mergeCell ref="A27:C27"/>
    <mergeCell ref="A28:A35"/>
    <mergeCell ref="B28:B32"/>
    <mergeCell ref="B33:B35"/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09" t="s">
        <v>82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11" t="s">
        <v>19</v>
      </c>
      <c r="B4" s="413" t="s">
        <v>0</v>
      </c>
      <c r="C4" s="411" t="s">
        <v>44</v>
      </c>
      <c r="D4" s="411" t="s">
        <v>21</v>
      </c>
      <c r="E4" s="415" t="s">
        <v>113</v>
      </c>
      <c r="F4" s="417" t="s">
        <v>116</v>
      </c>
      <c r="G4" s="418"/>
      <c r="H4" s="418"/>
      <c r="I4" s="419"/>
      <c r="J4" s="415" t="s">
        <v>112</v>
      </c>
      <c r="K4" s="420" t="s">
        <v>111</v>
      </c>
      <c r="L4" s="421" t="s">
        <v>114</v>
      </c>
    </row>
    <row r="5" spans="1:12" ht="32.25" customHeight="1" x14ac:dyDescent="0.2">
      <c r="A5" s="412"/>
      <c r="B5" s="414"/>
      <c r="C5" s="412"/>
      <c r="D5" s="412"/>
      <c r="E5" s="416"/>
      <c r="F5" s="89" t="s">
        <v>43</v>
      </c>
      <c r="G5" s="93" t="s">
        <v>118</v>
      </c>
      <c r="H5" s="93" t="s">
        <v>119</v>
      </c>
      <c r="I5" s="93" t="s">
        <v>120</v>
      </c>
      <c r="J5" s="416"/>
      <c r="K5" s="420"/>
      <c r="L5" s="421"/>
    </row>
    <row r="6" spans="1:12" x14ac:dyDescent="0.2">
      <c r="A6" s="372" t="s">
        <v>38</v>
      </c>
      <c r="B6" s="38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372"/>
      <c r="B7" s="38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103">
        <v>0</v>
      </c>
      <c r="L7" s="4">
        <f t="shared" ref="L7:L27" si="1">J7-K7</f>
        <v>0</v>
      </c>
    </row>
    <row r="8" spans="1:12" x14ac:dyDescent="0.2">
      <c r="A8" s="372"/>
      <c r="B8" s="3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796</v>
      </c>
      <c r="L8" s="4">
        <f t="shared" si="1"/>
        <v>704</v>
      </c>
    </row>
    <row r="9" spans="1:12" x14ac:dyDescent="0.2">
      <c r="A9" s="372"/>
      <c r="B9" s="3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372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5033739</v>
      </c>
      <c r="L11" s="4">
        <f t="shared" si="1"/>
        <v>11225211</v>
      </c>
    </row>
    <row r="12" spans="1:12" x14ac:dyDescent="0.2">
      <c r="A12" s="341" t="s">
        <v>50</v>
      </c>
      <c r="B12" s="343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3482094</v>
      </c>
      <c r="L12" s="4">
        <f t="shared" si="1"/>
        <v>3523169</v>
      </c>
    </row>
    <row r="13" spans="1:12" x14ac:dyDescent="0.2">
      <c r="A13" s="342"/>
      <c r="B13" s="34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3706121</v>
      </c>
      <c r="L13" s="4">
        <f t="shared" si="1"/>
        <v>793879</v>
      </c>
    </row>
    <row r="14" spans="1:12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7212167</v>
      </c>
      <c r="L14" s="4">
        <f t="shared" si="1"/>
        <v>12534333</v>
      </c>
    </row>
    <row r="15" spans="1:12" x14ac:dyDescent="0.2">
      <c r="A15" s="341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69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69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69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69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50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351"/>
      <c r="B21" s="384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51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51"/>
      <c r="B23" s="343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103">
        <v>100</v>
      </c>
      <c r="L23" s="4">
        <f t="shared" si="1"/>
        <v>0</v>
      </c>
    </row>
    <row r="24" spans="1:12" x14ac:dyDescent="0.2">
      <c r="A24" s="352"/>
      <c r="B24" s="344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103">
        <v>0</v>
      </c>
      <c r="L24" s="4">
        <f t="shared" si="1"/>
        <v>700</v>
      </c>
    </row>
    <row r="25" spans="1:12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103">
        <v>114017683</v>
      </c>
      <c r="L25" s="4">
        <f t="shared" si="1"/>
        <v>146252235</v>
      </c>
    </row>
    <row r="26" spans="1:12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103">
        <v>1014769</v>
      </c>
      <c r="L26" s="4">
        <f t="shared" si="1"/>
        <v>2181789</v>
      </c>
    </row>
    <row r="27" spans="1:12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103">
        <v>18429678</v>
      </c>
      <c r="L27" s="4">
        <f t="shared" si="1"/>
        <v>29072994</v>
      </c>
    </row>
    <row r="28" spans="1:12" ht="34.5" customHeight="1" x14ac:dyDescent="0.2">
      <c r="A28" s="422" t="s">
        <v>85</v>
      </c>
      <c r="B28" s="423"/>
      <c r="C28" s="424"/>
      <c r="D28" s="90">
        <f>SUM(D6:D27)</f>
        <v>426209554</v>
      </c>
      <c r="E28" s="90">
        <f t="shared" ref="E28:I28" si="2">SUM(E6:E27)</f>
        <v>426209554</v>
      </c>
      <c r="F28" s="90">
        <f t="shared" si="2"/>
        <v>0</v>
      </c>
      <c r="G28" s="90">
        <f t="shared" si="2"/>
        <v>654581</v>
      </c>
      <c r="H28" s="90">
        <f t="shared" si="2"/>
        <v>6029120</v>
      </c>
      <c r="I28" s="90">
        <f t="shared" si="2"/>
        <v>12724484</v>
      </c>
      <c r="J28" s="90">
        <f t="shared" ref="J28:L28" si="3">SUM(J6:J27)</f>
        <v>445617739</v>
      </c>
      <c r="K28" s="104">
        <f t="shared" si="3"/>
        <v>181993126</v>
      </c>
      <c r="L28" s="90">
        <f t="shared" si="3"/>
        <v>263624613</v>
      </c>
    </row>
    <row r="29" spans="1:12" x14ac:dyDescent="0.2">
      <c r="A29" s="341" t="s">
        <v>18</v>
      </c>
      <c r="B29" s="370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47">
        <f t="shared" ref="J29:J74" si="4">SUM(E29:I29)</f>
        <v>24000</v>
      </c>
      <c r="K29" s="105">
        <v>0</v>
      </c>
      <c r="L29" s="4">
        <f t="shared" ref="L29:L74" si="5">J29-K29</f>
        <v>24000</v>
      </c>
    </row>
    <row r="30" spans="1:12" x14ac:dyDescent="0.2">
      <c r="A30" s="369"/>
      <c r="B30" s="371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47">
        <f t="shared" si="4"/>
        <v>1870</v>
      </c>
      <c r="K30" s="105">
        <v>0</v>
      </c>
      <c r="L30" s="4">
        <f t="shared" si="5"/>
        <v>1870</v>
      </c>
    </row>
    <row r="31" spans="1:12" x14ac:dyDescent="0.2">
      <c r="A31" s="369"/>
      <c r="B31" s="371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47">
        <f t="shared" si="4"/>
        <v>17574715</v>
      </c>
      <c r="K31" s="105">
        <v>3367975</v>
      </c>
      <c r="L31" s="4">
        <f t="shared" si="5"/>
        <v>14206740</v>
      </c>
    </row>
    <row r="32" spans="1:12" x14ac:dyDescent="0.2">
      <c r="A32" s="369"/>
      <c r="B32" s="371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47">
        <f t="shared" si="4"/>
        <v>24420</v>
      </c>
      <c r="K32" s="105">
        <v>24420</v>
      </c>
      <c r="L32" s="4">
        <f t="shared" si="5"/>
        <v>0</v>
      </c>
    </row>
    <row r="33" spans="1:12" x14ac:dyDescent="0.2">
      <c r="A33" s="369"/>
      <c r="B33" s="371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47">
        <f t="shared" si="4"/>
        <v>62186</v>
      </c>
      <c r="K33" s="105">
        <v>53681</v>
      </c>
      <c r="L33" s="4">
        <f t="shared" si="5"/>
        <v>8505</v>
      </c>
    </row>
    <row r="34" spans="1:12" x14ac:dyDescent="0.2">
      <c r="A34" s="369"/>
      <c r="B34" s="425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47">
        <f t="shared" si="4"/>
        <v>83000</v>
      </c>
      <c r="K34" s="105">
        <v>83000</v>
      </c>
      <c r="L34" s="4">
        <f t="shared" si="5"/>
        <v>0</v>
      </c>
    </row>
    <row r="35" spans="1:12" x14ac:dyDescent="0.2">
      <c r="A35" s="369"/>
      <c r="B35" s="343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47">
        <f t="shared" si="4"/>
        <v>2267</v>
      </c>
      <c r="K35" s="105">
        <v>2267</v>
      </c>
      <c r="L35" s="4">
        <f t="shared" si="5"/>
        <v>0</v>
      </c>
    </row>
    <row r="36" spans="1:12" x14ac:dyDescent="0.2">
      <c r="A36" s="369"/>
      <c r="B36" s="385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47">
        <f t="shared" si="4"/>
        <v>0</v>
      </c>
      <c r="K36" s="105">
        <v>0</v>
      </c>
      <c r="L36" s="4">
        <f t="shared" si="5"/>
        <v>0</v>
      </c>
    </row>
    <row r="37" spans="1:12" x14ac:dyDescent="0.2">
      <c r="A37" s="369"/>
      <c r="B37" s="385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47">
        <f t="shared" si="4"/>
        <v>332190752</v>
      </c>
      <c r="K37" s="105">
        <v>127347864</v>
      </c>
      <c r="L37" s="4">
        <f t="shared" si="5"/>
        <v>204842888</v>
      </c>
    </row>
    <row r="38" spans="1:12" x14ac:dyDescent="0.2">
      <c r="A38" s="341" t="s">
        <v>20</v>
      </c>
      <c r="B38" s="370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47">
        <f t="shared" si="4"/>
        <v>0</v>
      </c>
      <c r="K38" s="105">
        <v>0</v>
      </c>
      <c r="L38" s="4">
        <f t="shared" si="5"/>
        <v>0</v>
      </c>
    </row>
    <row r="39" spans="1:12" x14ac:dyDescent="0.2">
      <c r="A39" s="360"/>
      <c r="B39" s="371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47">
        <f t="shared" si="4"/>
        <v>16258950</v>
      </c>
      <c r="K39" s="105">
        <v>5419651</v>
      </c>
      <c r="L39" s="4">
        <f t="shared" si="5"/>
        <v>10839299</v>
      </c>
    </row>
    <row r="40" spans="1:12" x14ac:dyDescent="0.2">
      <c r="A40" s="341" t="s">
        <v>24</v>
      </c>
      <c r="B40" s="343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47">
        <f t="shared" si="4"/>
        <v>7005263</v>
      </c>
      <c r="K40" s="105">
        <v>1842527</v>
      </c>
      <c r="L40" s="4">
        <f t="shared" si="5"/>
        <v>5162736</v>
      </c>
    </row>
    <row r="41" spans="1:12" x14ac:dyDescent="0.2">
      <c r="A41" s="342"/>
      <c r="B41" s="344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47">
        <f t="shared" si="4"/>
        <v>4500000</v>
      </c>
      <c r="K41" s="105">
        <v>2200239</v>
      </c>
      <c r="L41" s="4">
        <f t="shared" si="5"/>
        <v>2299761</v>
      </c>
    </row>
    <row r="42" spans="1:12" x14ac:dyDescent="0.2">
      <c r="A42" s="341" t="s">
        <v>30</v>
      </c>
      <c r="B42" s="343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47">
        <f t="shared" si="4"/>
        <v>12736500</v>
      </c>
      <c r="K42" s="105">
        <v>5085209</v>
      </c>
      <c r="L42" s="4">
        <f t="shared" si="5"/>
        <v>7651291</v>
      </c>
    </row>
    <row r="43" spans="1:12" x14ac:dyDescent="0.2">
      <c r="A43" s="342"/>
      <c r="B43" s="344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47">
        <f t="shared" si="4"/>
        <v>50000</v>
      </c>
      <c r="K43" s="105">
        <v>50000</v>
      </c>
      <c r="L43" s="4">
        <f t="shared" si="5"/>
        <v>0</v>
      </c>
    </row>
    <row r="44" spans="1:12" x14ac:dyDescent="0.2">
      <c r="A44" s="341" t="s">
        <v>48</v>
      </c>
      <c r="B44" s="370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47">
        <f t="shared" si="4"/>
        <v>0</v>
      </c>
      <c r="K44" s="105">
        <v>0</v>
      </c>
      <c r="L44" s="4">
        <f t="shared" si="5"/>
        <v>0</v>
      </c>
    </row>
    <row r="45" spans="1:12" x14ac:dyDescent="0.2">
      <c r="A45" s="369"/>
      <c r="B45" s="371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47">
        <f t="shared" si="4"/>
        <v>0</v>
      </c>
      <c r="K45" s="105">
        <v>0</v>
      </c>
      <c r="L45" s="4">
        <f t="shared" si="5"/>
        <v>0</v>
      </c>
    </row>
    <row r="46" spans="1:12" x14ac:dyDescent="0.2">
      <c r="A46" s="369"/>
      <c r="B46" s="371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47">
        <f t="shared" si="4"/>
        <v>0</v>
      </c>
      <c r="K46" s="105">
        <v>0</v>
      </c>
      <c r="L46" s="4">
        <f t="shared" si="5"/>
        <v>0</v>
      </c>
    </row>
    <row r="47" spans="1:12" x14ac:dyDescent="0.2">
      <c r="A47" s="369"/>
      <c r="B47" s="371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47">
        <f t="shared" si="4"/>
        <v>99713</v>
      </c>
      <c r="K47" s="105">
        <v>0</v>
      </c>
      <c r="L47" s="4">
        <f t="shared" si="5"/>
        <v>99713</v>
      </c>
    </row>
    <row r="48" spans="1:12" x14ac:dyDescent="0.2">
      <c r="A48" s="369"/>
      <c r="B48" s="371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47">
        <f t="shared" si="4"/>
        <v>0</v>
      </c>
      <c r="K48" s="105">
        <v>0</v>
      </c>
      <c r="L48" s="4">
        <f t="shared" si="5"/>
        <v>0</v>
      </c>
    </row>
    <row r="49" spans="1:12" x14ac:dyDescent="0.2">
      <c r="A49" s="369"/>
      <c r="B49" s="371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47">
        <f t="shared" si="4"/>
        <v>100000</v>
      </c>
      <c r="K49" s="105">
        <v>100000</v>
      </c>
      <c r="L49" s="4">
        <f t="shared" si="5"/>
        <v>0</v>
      </c>
    </row>
    <row r="50" spans="1:12" x14ac:dyDescent="0.2">
      <c r="A50" s="369"/>
      <c r="B50" s="371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47">
        <f t="shared" si="4"/>
        <v>0</v>
      </c>
      <c r="K50" s="105">
        <v>0</v>
      </c>
      <c r="L50" s="4">
        <f t="shared" si="5"/>
        <v>0</v>
      </c>
    </row>
    <row r="51" spans="1:12" x14ac:dyDescent="0.2">
      <c r="A51" s="369"/>
      <c r="B51" s="371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47">
        <f t="shared" si="4"/>
        <v>0</v>
      </c>
      <c r="K51" s="105">
        <v>0</v>
      </c>
      <c r="L51" s="4">
        <f t="shared" si="5"/>
        <v>0</v>
      </c>
    </row>
    <row r="52" spans="1:12" x14ac:dyDescent="0.2">
      <c r="A52" s="369"/>
      <c r="B52" s="371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47">
        <f t="shared" si="4"/>
        <v>0</v>
      </c>
      <c r="K52" s="105">
        <v>0</v>
      </c>
      <c r="L52" s="4">
        <f t="shared" si="5"/>
        <v>0</v>
      </c>
    </row>
    <row r="53" spans="1:12" x14ac:dyDescent="0.2">
      <c r="A53" s="369"/>
      <c r="B53" s="371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47">
        <f t="shared" si="4"/>
        <v>0</v>
      </c>
      <c r="K53" s="105">
        <v>0</v>
      </c>
      <c r="L53" s="4">
        <f t="shared" si="5"/>
        <v>0</v>
      </c>
    </row>
    <row r="54" spans="1:12" x14ac:dyDescent="0.2">
      <c r="A54" s="369"/>
      <c r="B54" s="371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47">
        <f t="shared" si="4"/>
        <v>0</v>
      </c>
      <c r="K54" s="105">
        <v>0</v>
      </c>
      <c r="L54" s="4">
        <f t="shared" si="5"/>
        <v>0</v>
      </c>
    </row>
    <row r="55" spans="1:12" x14ac:dyDescent="0.2">
      <c r="A55" s="369"/>
      <c r="B55" s="371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47">
        <f t="shared" si="4"/>
        <v>0</v>
      </c>
      <c r="K55" s="105">
        <v>0</v>
      </c>
      <c r="L55" s="4">
        <f t="shared" si="5"/>
        <v>0</v>
      </c>
    </row>
    <row r="56" spans="1:12" x14ac:dyDescent="0.2">
      <c r="A56" s="395" t="s">
        <v>49</v>
      </c>
      <c r="B56" s="95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47">
        <f t="shared" si="4"/>
        <v>8</v>
      </c>
      <c r="K56" s="105">
        <v>8</v>
      </c>
      <c r="L56" s="4">
        <f t="shared" si="5"/>
        <v>0</v>
      </c>
    </row>
    <row r="57" spans="1:12" ht="12.75" customHeight="1" x14ac:dyDescent="0.2">
      <c r="A57" s="396"/>
      <c r="B57" s="394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47">
        <f t="shared" si="4"/>
        <v>970000</v>
      </c>
      <c r="K57" s="105">
        <v>350000</v>
      </c>
      <c r="L57" s="4">
        <f t="shared" si="5"/>
        <v>620000</v>
      </c>
    </row>
    <row r="58" spans="1:12" x14ac:dyDescent="0.2">
      <c r="A58" s="396"/>
      <c r="B58" s="394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47">
        <f t="shared" si="4"/>
        <v>10791000</v>
      </c>
      <c r="K58" s="105">
        <v>532000</v>
      </c>
      <c r="L58" s="4">
        <f t="shared" si="5"/>
        <v>10259000</v>
      </c>
    </row>
    <row r="59" spans="1:12" x14ac:dyDescent="0.2">
      <c r="A59" s="396"/>
      <c r="B59" s="394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47">
        <f t="shared" si="4"/>
        <v>3112282</v>
      </c>
      <c r="K59" s="105">
        <v>68250</v>
      </c>
      <c r="L59" s="4">
        <f t="shared" si="5"/>
        <v>3044032</v>
      </c>
    </row>
    <row r="60" spans="1:12" x14ac:dyDescent="0.2">
      <c r="A60" s="396"/>
      <c r="B60" s="394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47">
        <f t="shared" si="4"/>
        <v>230000</v>
      </c>
      <c r="K60" s="105">
        <v>0</v>
      </c>
      <c r="L60" s="4">
        <f t="shared" si="5"/>
        <v>230000</v>
      </c>
    </row>
    <row r="61" spans="1:12" x14ac:dyDescent="0.2">
      <c r="A61" s="396"/>
      <c r="B61" s="394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47">
        <f t="shared" si="4"/>
        <v>72000</v>
      </c>
      <c r="K61" s="105">
        <v>0</v>
      </c>
      <c r="L61" s="4">
        <f t="shared" si="5"/>
        <v>72000</v>
      </c>
    </row>
    <row r="62" spans="1:12" x14ac:dyDescent="0.2">
      <c r="A62" s="396"/>
      <c r="B62" s="394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47">
        <f t="shared" si="4"/>
        <v>230000</v>
      </c>
      <c r="K62" s="105">
        <v>0</v>
      </c>
      <c r="L62" s="4">
        <f t="shared" si="5"/>
        <v>230000</v>
      </c>
    </row>
    <row r="63" spans="1:12" x14ac:dyDescent="0.2">
      <c r="A63" s="396"/>
      <c r="B63" s="394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47">
        <f t="shared" si="4"/>
        <v>8009100</v>
      </c>
      <c r="K63" s="105">
        <v>750000</v>
      </c>
      <c r="L63" s="4">
        <f t="shared" si="5"/>
        <v>7259100</v>
      </c>
    </row>
    <row r="64" spans="1:12" x14ac:dyDescent="0.2">
      <c r="A64" s="396"/>
      <c r="B64" s="394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47">
        <f t="shared" si="4"/>
        <v>13999992</v>
      </c>
      <c r="K64" s="105">
        <v>210000</v>
      </c>
      <c r="L64" s="4">
        <f t="shared" si="5"/>
        <v>13789992</v>
      </c>
    </row>
    <row r="65" spans="1:12" x14ac:dyDescent="0.2">
      <c r="A65" s="396"/>
      <c r="B65" s="394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47">
        <f t="shared" si="4"/>
        <v>292100</v>
      </c>
      <c r="K65" s="105">
        <v>6370</v>
      </c>
      <c r="L65" s="4">
        <f t="shared" si="5"/>
        <v>285730</v>
      </c>
    </row>
    <row r="66" spans="1:12" x14ac:dyDescent="0.2">
      <c r="A66" s="396"/>
      <c r="B66" s="394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47">
        <f t="shared" si="4"/>
        <v>5127921</v>
      </c>
      <c r="K66" s="105">
        <v>56700</v>
      </c>
      <c r="L66" s="4">
        <f t="shared" si="5"/>
        <v>5071221</v>
      </c>
    </row>
    <row r="67" spans="1:12" x14ac:dyDescent="0.2">
      <c r="A67" s="396"/>
      <c r="B67" s="394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47">
        <f t="shared" si="4"/>
        <v>229492</v>
      </c>
      <c r="K67" s="105">
        <v>1600</v>
      </c>
      <c r="L67" s="4">
        <f t="shared" si="5"/>
        <v>227892</v>
      </c>
    </row>
    <row r="68" spans="1:12" x14ac:dyDescent="0.2">
      <c r="A68" s="396"/>
      <c r="B68" s="394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47">
        <f t="shared" si="4"/>
        <v>0</v>
      </c>
      <c r="K68" s="105">
        <v>0</v>
      </c>
      <c r="L68" s="4">
        <f t="shared" si="5"/>
        <v>0</v>
      </c>
    </row>
    <row r="69" spans="1:12" x14ac:dyDescent="0.2">
      <c r="A69" s="396"/>
      <c r="B69" s="394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47">
        <f t="shared" si="4"/>
        <v>704400</v>
      </c>
      <c r="K69" s="105">
        <v>704400</v>
      </c>
      <c r="L69" s="4">
        <f t="shared" si="5"/>
        <v>0</v>
      </c>
    </row>
    <row r="70" spans="1:12" x14ac:dyDescent="0.2">
      <c r="A70" s="396"/>
      <c r="B70" s="394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47">
        <f t="shared" si="4"/>
        <v>1818096</v>
      </c>
      <c r="K70" s="105">
        <v>1818096</v>
      </c>
      <c r="L70" s="4">
        <f t="shared" si="5"/>
        <v>0</v>
      </c>
    </row>
    <row r="71" spans="1:12" x14ac:dyDescent="0.2">
      <c r="A71" s="396"/>
      <c r="B71" s="394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47">
        <f t="shared" si="4"/>
        <v>2678560</v>
      </c>
      <c r="K71" s="105">
        <v>2568661</v>
      </c>
      <c r="L71" s="4">
        <f t="shared" si="5"/>
        <v>109899</v>
      </c>
    </row>
    <row r="72" spans="1:12" x14ac:dyDescent="0.2">
      <c r="A72" s="396"/>
      <c r="B72" s="394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47">
        <f t="shared" si="4"/>
        <v>1404285</v>
      </c>
      <c r="K72" s="105">
        <v>1374613</v>
      </c>
      <c r="L72" s="4">
        <f t="shared" si="5"/>
        <v>29672</v>
      </c>
    </row>
    <row r="73" spans="1:12" x14ac:dyDescent="0.2">
      <c r="A73" s="396"/>
      <c r="B73" s="394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47">
        <f t="shared" si="4"/>
        <v>4121943</v>
      </c>
      <c r="K73" s="105">
        <v>2302859</v>
      </c>
      <c r="L73" s="4">
        <f t="shared" si="5"/>
        <v>1819084</v>
      </c>
    </row>
    <row r="74" spans="1:12" x14ac:dyDescent="0.2">
      <c r="A74" s="397"/>
      <c r="B74" s="394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47">
        <f t="shared" si="4"/>
        <v>1112924</v>
      </c>
      <c r="K74" s="105">
        <v>351957</v>
      </c>
      <c r="L74" s="4">
        <f t="shared" si="5"/>
        <v>760967</v>
      </c>
    </row>
    <row r="75" spans="1:12" ht="23.25" customHeight="1" x14ac:dyDescent="0.2">
      <c r="A75" s="422" t="s">
        <v>86</v>
      </c>
      <c r="B75" s="423"/>
      <c r="C75" s="424"/>
      <c r="D75" s="90">
        <f>SUM(D29:D74)</f>
        <v>426209554</v>
      </c>
      <c r="E75" s="90">
        <f>SUM(E29:E74)</f>
        <v>426209554</v>
      </c>
      <c r="F75" s="90">
        <f t="shared" ref="F75:L75" si="6">SUM(F29:F74)</f>
        <v>0</v>
      </c>
      <c r="G75" s="90">
        <f t="shared" si="6"/>
        <v>654581</v>
      </c>
      <c r="H75" s="90">
        <f t="shared" si="6"/>
        <v>6029120</v>
      </c>
      <c r="I75" s="90">
        <f t="shared" si="6"/>
        <v>12724484</v>
      </c>
      <c r="J75" s="90">
        <f t="shared" si="6"/>
        <v>445617739</v>
      </c>
      <c r="K75" s="104">
        <f t="shared" si="6"/>
        <v>156672347</v>
      </c>
      <c r="L75" s="90">
        <f t="shared" si="6"/>
        <v>288945392</v>
      </c>
    </row>
    <row r="76" spans="1:12" x14ac:dyDescent="0.2">
      <c r="F76" s="2"/>
    </row>
    <row r="77" spans="1:12" x14ac:dyDescent="0.2">
      <c r="F77" s="2"/>
    </row>
    <row r="78" spans="1:12" x14ac:dyDescent="0.2">
      <c r="F78" s="2"/>
    </row>
    <row r="79" spans="1:12" ht="15.75" x14ac:dyDescent="0.25">
      <c r="A79" s="64" t="s">
        <v>100</v>
      </c>
      <c r="F79" s="2"/>
    </row>
    <row r="80" spans="1:12" x14ac:dyDescent="0.2">
      <c r="G80" s="73">
        <v>43616</v>
      </c>
      <c r="L80" s="55"/>
    </row>
    <row r="81" spans="1:12" s="85" customFormat="1" ht="45" x14ac:dyDescent="0.2">
      <c r="A81" s="389" t="s">
        <v>101</v>
      </c>
      <c r="B81" s="390"/>
      <c r="C81" s="84" t="s">
        <v>44</v>
      </c>
      <c r="D81" s="86" t="s">
        <v>21</v>
      </c>
      <c r="E81" s="86" t="s">
        <v>113</v>
      </c>
      <c r="F81" s="87" t="s">
        <v>43</v>
      </c>
      <c r="G81" s="86" t="s">
        <v>118</v>
      </c>
      <c r="H81" s="100" t="s">
        <v>119</v>
      </c>
      <c r="I81" s="100" t="s">
        <v>120</v>
      </c>
      <c r="J81" s="86" t="s">
        <v>112</v>
      </c>
      <c r="K81" s="106" t="s">
        <v>111</v>
      </c>
    </row>
    <row r="82" spans="1:12" x14ac:dyDescent="0.2">
      <c r="A82" s="391"/>
      <c r="B82" s="378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7">
        <f t="shared" si="7"/>
        <v>149586947</v>
      </c>
    </row>
    <row r="83" spans="1:12" x14ac:dyDescent="0.2">
      <c r="A83" s="391"/>
      <c r="B83" s="378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7">
        <f t="shared" si="8"/>
        <v>4360702</v>
      </c>
    </row>
    <row r="84" spans="1:12" x14ac:dyDescent="0.2">
      <c r="A84" s="391"/>
      <c r="B84" s="378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7">
        <f t="shared" si="9"/>
        <v>0</v>
      </c>
    </row>
    <row r="85" spans="1:12" x14ac:dyDescent="0.2">
      <c r="A85" s="391"/>
      <c r="B85" s="378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7">
        <f t="shared" si="9"/>
        <v>0</v>
      </c>
    </row>
    <row r="86" spans="1:12" x14ac:dyDescent="0.2">
      <c r="A86" s="391"/>
      <c r="B86" s="378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7">
        <f t="shared" si="10"/>
        <v>796</v>
      </c>
    </row>
    <row r="87" spans="1:12" x14ac:dyDescent="0.2">
      <c r="A87" s="391"/>
      <c r="B87" s="378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8">
        <f t="shared" si="11"/>
        <v>100</v>
      </c>
    </row>
    <row r="88" spans="1:12" x14ac:dyDescent="0.2">
      <c r="A88" s="391"/>
      <c r="B88" s="378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9">
        <f t="shared" si="12"/>
        <v>153948445</v>
      </c>
      <c r="L88" s="1"/>
    </row>
    <row r="89" spans="1:12" x14ac:dyDescent="0.2">
      <c r="A89" s="391"/>
      <c r="B89" s="378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7">
        <f t="shared" si="13"/>
        <v>28044581</v>
      </c>
    </row>
    <row r="90" spans="1:12" x14ac:dyDescent="0.2">
      <c r="A90" s="391"/>
      <c r="B90" s="378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9">
        <f t="shared" si="14"/>
        <v>28044581</v>
      </c>
      <c r="L90" s="1"/>
    </row>
    <row r="91" spans="1:12" x14ac:dyDescent="0.2">
      <c r="A91" s="391"/>
      <c r="B91" s="378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9">
        <f t="shared" si="15"/>
        <v>181993126</v>
      </c>
      <c r="L91" s="1"/>
    </row>
    <row r="92" spans="1:12" x14ac:dyDescent="0.2">
      <c r="A92" s="391"/>
      <c r="B92" s="378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7">
        <f t="shared" si="16"/>
        <v>350000</v>
      </c>
    </row>
    <row r="93" spans="1:12" x14ac:dyDescent="0.2">
      <c r="A93" s="391"/>
      <c r="B93" s="378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7">
        <f t="shared" si="17"/>
        <v>532000</v>
      </c>
    </row>
    <row r="94" spans="1:12" x14ac:dyDescent="0.2">
      <c r="A94" s="391"/>
      <c r="B94" s="378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9">
        <f t="shared" si="18"/>
        <v>882000</v>
      </c>
      <c r="L94" s="1"/>
    </row>
    <row r="95" spans="1:12" x14ac:dyDescent="0.2">
      <c r="A95" s="391"/>
      <c r="B95" s="378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9">
        <f t="shared" si="19"/>
        <v>68250</v>
      </c>
      <c r="L95" s="1"/>
    </row>
    <row r="96" spans="1:12" x14ac:dyDescent="0.2">
      <c r="A96" s="391"/>
      <c r="B96" s="378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7">
        <f t="shared" si="20"/>
        <v>0</v>
      </c>
    </row>
    <row r="97" spans="1:12" x14ac:dyDescent="0.2">
      <c r="A97" s="391"/>
      <c r="B97" s="378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7">
        <f t="shared" si="21"/>
        <v>0</v>
      </c>
    </row>
    <row r="98" spans="1:12" x14ac:dyDescent="0.2">
      <c r="A98" s="391"/>
      <c r="B98" s="378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7">
        <f t="shared" si="22"/>
        <v>0</v>
      </c>
    </row>
    <row r="99" spans="1:12" x14ac:dyDescent="0.2">
      <c r="A99" s="391"/>
      <c r="B99" s="378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7">
        <f t="shared" si="23"/>
        <v>0</v>
      </c>
    </row>
    <row r="100" spans="1:12" x14ac:dyDescent="0.2">
      <c r="A100" s="391"/>
      <c r="B100" s="378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7">
        <f t="shared" si="24"/>
        <v>750000</v>
      </c>
    </row>
    <row r="101" spans="1:12" x14ac:dyDescent="0.2">
      <c r="A101" s="391"/>
      <c r="B101" s="378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8">
        <f t="shared" si="25"/>
        <v>3577983</v>
      </c>
    </row>
    <row r="102" spans="1:12" x14ac:dyDescent="0.2">
      <c r="A102" s="391"/>
      <c r="B102" s="378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7">
        <f t="shared" si="26"/>
        <v>6370</v>
      </c>
    </row>
    <row r="103" spans="1:12" x14ac:dyDescent="0.2">
      <c r="A103" s="391"/>
      <c r="B103" s="378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8">
        <f t="shared" si="27"/>
        <v>24420</v>
      </c>
    </row>
    <row r="104" spans="1:12" x14ac:dyDescent="0.2">
      <c r="A104" s="391"/>
      <c r="B104" s="378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7">
        <f t="shared" si="28"/>
        <v>110381</v>
      </c>
    </row>
    <row r="105" spans="1:12" x14ac:dyDescent="0.2">
      <c r="A105" s="391"/>
      <c r="B105" s="378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7">
        <f t="shared" si="29"/>
        <v>83000</v>
      </c>
    </row>
    <row r="106" spans="1:12" x14ac:dyDescent="0.2">
      <c r="A106" s="391"/>
      <c r="B106" s="378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7">
        <f t="shared" si="30"/>
        <v>101600</v>
      </c>
    </row>
    <row r="107" spans="1:12" x14ac:dyDescent="0.2">
      <c r="A107" s="391"/>
      <c r="B107" s="378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10">
        <f t="shared" si="31"/>
        <v>4653754</v>
      </c>
      <c r="L107" s="1"/>
    </row>
    <row r="108" spans="1:12" x14ac:dyDescent="0.2">
      <c r="A108" s="391"/>
      <c r="B108" s="378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7">
        <f t="shared" si="32"/>
        <v>0</v>
      </c>
    </row>
    <row r="109" spans="1:12" x14ac:dyDescent="0.2">
      <c r="A109" s="391"/>
      <c r="B109" s="378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7">
        <f t="shared" si="33"/>
        <v>6930003</v>
      </c>
    </row>
    <row r="110" spans="1:12" x14ac:dyDescent="0.2">
      <c r="A110" s="391"/>
      <c r="B110" s="378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7">
        <f t="shared" si="34"/>
        <v>5469651</v>
      </c>
    </row>
    <row r="111" spans="1:12" x14ac:dyDescent="0.2">
      <c r="A111" s="391"/>
      <c r="B111" s="378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9">
        <f t="shared" si="35"/>
        <v>12399654</v>
      </c>
      <c r="L111" s="1"/>
    </row>
    <row r="112" spans="1:12" x14ac:dyDescent="0.2">
      <c r="A112" s="391"/>
      <c r="B112" s="378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7">
        <f t="shared" si="36"/>
        <v>704400</v>
      </c>
    </row>
    <row r="113" spans="1:12" x14ac:dyDescent="0.2">
      <c r="A113" s="391"/>
      <c r="B113" s="378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8">
        <f t="shared" si="37"/>
        <v>1818096</v>
      </c>
    </row>
    <row r="114" spans="1:12" x14ac:dyDescent="0.2">
      <c r="A114" s="391"/>
      <c r="B114" s="378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7">
        <f t="shared" si="38"/>
        <v>2568661</v>
      </c>
    </row>
    <row r="115" spans="1:12" x14ac:dyDescent="0.2">
      <c r="A115" s="391"/>
      <c r="B115" s="378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7">
        <f t="shared" si="38"/>
        <v>1374613</v>
      </c>
    </row>
    <row r="116" spans="1:12" x14ac:dyDescent="0.2">
      <c r="A116" s="391"/>
      <c r="B116" s="378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9">
        <f t="shared" si="39"/>
        <v>4647674</v>
      </c>
      <c r="L116" s="1"/>
    </row>
    <row r="117" spans="1:12" x14ac:dyDescent="0.2">
      <c r="A117" s="391"/>
      <c r="B117" s="378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7">
        <f t="shared" si="40"/>
        <v>2302859</v>
      </c>
    </row>
    <row r="118" spans="1:12" x14ac:dyDescent="0.2">
      <c r="A118" s="391"/>
      <c r="B118" s="378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7">
        <f t="shared" si="40"/>
        <v>351957</v>
      </c>
    </row>
    <row r="119" spans="1:12" x14ac:dyDescent="0.2">
      <c r="A119" s="391"/>
      <c r="B119" s="378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9">
        <f t="shared" si="41"/>
        <v>2654816</v>
      </c>
      <c r="L119" s="1"/>
    </row>
    <row r="120" spans="1:12" x14ac:dyDescent="0.2">
      <c r="A120" s="391"/>
      <c r="B120" s="378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10">
        <f t="shared" si="42"/>
        <v>2200239</v>
      </c>
      <c r="L120" s="1"/>
    </row>
    <row r="121" spans="1:12" x14ac:dyDescent="0.2">
      <c r="A121" s="391"/>
      <c r="B121" s="378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11">
        <f t="shared" si="43"/>
        <v>127347864</v>
      </c>
      <c r="L121" s="1"/>
    </row>
    <row r="122" spans="1:12" x14ac:dyDescent="0.2">
      <c r="A122" s="392"/>
      <c r="B122" s="393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9">
        <f t="shared" si="44"/>
        <v>156672347</v>
      </c>
      <c r="L122" s="1"/>
    </row>
    <row r="123" spans="1:12" x14ac:dyDescent="0.2">
      <c r="A123" s="1"/>
      <c r="B123" s="98"/>
      <c r="C123" s="1"/>
      <c r="D123" s="1"/>
      <c r="E123" s="1"/>
      <c r="F123" s="68"/>
      <c r="G123" s="1"/>
      <c r="H123" s="1"/>
      <c r="I123" s="1"/>
      <c r="J123" s="1"/>
      <c r="K123" s="112"/>
      <c r="L123" s="1"/>
    </row>
    <row r="124" spans="1:12" x14ac:dyDescent="0.2">
      <c r="C124" s="5"/>
      <c r="D124" s="5"/>
      <c r="F124" s="2"/>
    </row>
    <row r="125" spans="1:12" x14ac:dyDescent="0.2">
      <c r="C125" s="5"/>
      <c r="D125" s="5"/>
      <c r="F125" s="2"/>
    </row>
  </sheetData>
  <mergeCells count="37"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4" width="14.5703125" customWidth="1"/>
    <col min="5" max="5" width="14" customWidth="1"/>
    <col min="6" max="8" width="12.85546875" customWidth="1"/>
    <col min="9" max="9" width="14.42578125" customWidth="1"/>
    <col min="10" max="10" width="13.7109375" customWidth="1"/>
  </cols>
  <sheetData>
    <row r="1" spans="1:10" ht="12.75" customHeight="1" x14ac:dyDescent="0.2">
      <c r="A1" s="428" t="s">
        <v>82</v>
      </c>
      <c r="B1" s="429"/>
      <c r="C1" s="429"/>
      <c r="D1" s="429"/>
      <c r="E1" s="429"/>
      <c r="F1" s="429"/>
      <c r="G1" s="429"/>
      <c r="H1" s="429"/>
      <c r="I1" s="429"/>
      <c r="J1" s="429"/>
    </row>
    <row r="2" spans="1:10" x14ac:dyDescent="0.2">
      <c r="E2" s="2"/>
    </row>
    <row r="3" spans="1:10" x14ac:dyDescent="0.2">
      <c r="E3" s="3"/>
    </row>
    <row r="4" spans="1:10" ht="12.75" customHeight="1" x14ac:dyDescent="0.2">
      <c r="A4" s="430" t="s">
        <v>19</v>
      </c>
      <c r="B4" s="432" t="s">
        <v>0</v>
      </c>
      <c r="C4" s="430" t="s">
        <v>44</v>
      </c>
      <c r="D4" s="430" t="s">
        <v>21</v>
      </c>
      <c r="E4" s="434" t="s">
        <v>115</v>
      </c>
      <c r="F4" s="435"/>
      <c r="G4" s="435"/>
      <c r="H4" s="436"/>
      <c r="I4" s="426" t="s">
        <v>112</v>
      </c>
      <c r="J4" s="426" t="s">
        <v>111</v>
      </c>
    </row>
    <row r="5" spans="1:10" ht="42.75" customHeight="1" x14ac:dyDescent="0.2">
      <c r="A5" s="431"/>
      <c r="B5" s="433"/>
      <c r="C5" s="431"/>
      <c r="D5" s="431"/>
      <c r="E5" s="91" t="s">
        <v>43</v>
      </c>
      <c r="F5" s="94" t="s">
        <v>118</v>
      </c>
      <c r="G5" s="94" t="s">
        <v>119</v>
      </c>
      <c r="H5" s="99" t="s">
        <v>120</v>
      </c>
      <c r="I5" s="427"/>
      <c r="J5" s="427"/>
    </row>
    <row r="6" spans="1:10" x14ac:dyDescent="0.2">
      <c r="A6" s="372" t="s">
        <v>38</v>
      </c>
      <c r="B6" s="380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74">
        <f>'2019.05.31'!J6</f>
        <v>0</v>
      </c>
      <c r="J6" s="74">
        <f>'2019.05.31'!K6</f>
        <v>0</v>
      </c>
    </row>
    <row r="7" spans="1:10" x14ac:dyDescent="0.2">
      <c r="A7" s="372"/>
      <c r="B7" s="380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74">
        <f>'2019.05.31'!J7</f>
        <v>0</v>
      </c>
      <c r="J7" s="74">
        <f>'2019.05.31'!K7</f>
        <v>0</v>
      </c>
    </row>
    <row r="8" spans="1:10" x14ac:dyDescent="0.2">
      <c r="A8" s="372"/>
      <c r="B8" s="380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74">
        <f>'2019.05.31'!J8</f>
        <v>1500</v>
      </c>
      <c r="J8" s="74">
        <f>'2019.05.31'!K8</f>
        <v>796</v>
      </c>
    </row>
    <row r="9" spans="1:10" x14ac:dyDescent="0.2">
      <c r="A9" s="372"/>
      <c r="B9" s="381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74">
        <f>'2019.05.31'!J9</f>
        <v>21221604</v>
      </c>
      <c r="J9" s="74">
        <f>'2019.05.31'!K9</f>
        <v>0</v>
      </c>
    </row>
    <row r="10" spans="1:10" x14ac:dyDescent="0.2">
      <c r="A10" s="372"/>
      <c r="B10" s="382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74">
        <f>'2019.05.31'!J10</f>
        <v>10810958</v>
      </c>
      <c r="J10" s="74">
        <f>'2019.05.31'!K10</f>
        <v>10810958</v>
      </c>
    </row>
    <row r="11" spans="1:10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74">
        <f>'2019.05.31'!J11</f>
        <v>16258950</v>
      </c>
      <c r="J11" s="74">
        <f>'2019.05.31'!K11</f>
        <v>5033739</v>
      </c>
    </row>
    <row r="12" spans="1:10" x14ac:dyDescent="0.2">
      <c r="A12" s="341" t="s">
        <v>50</v>
      </c>
      <c r="B12" s="343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74">
        <f>'2019.05.31'!J12</f>
        <v>7005263</v>
      </c>
      <c r="J12" s="74">
        <f>'2019.05.31'!K12</f>
        <v>3482094</v>
      </c>
    </row>
    <row r="13" spans="1:10" x14ac:dyDescent="0.2">
      <c r="A13" s="342"/>
      <c r="B13" s="344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74">
        <f>'2019.05.31'!J13</f>
        <v>4500000</v>
      </c>
      <c r="J13" s="74">
        <f>'2019.05.31'!K13</f>
        <v>3706121</v>
      </c>
    </row>
    <row r="14" spans="1:10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74">
        <f>'2019.05.31'!J14</f>
        <v>19746500</v>
      </c>
      <c r="J14" s="74">
        <f>'2019.05.31'!K14</f>
        <v>7212167</v>
      </c>
    </row>
    <row r="15" spans="1:10" x14ac:dyDescent="0.2">
      <c r="A15" s="341" t="s">
        <v>46</v>
      </c>
      <c r="B15" s="383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74">
        <f>'2019.05.31'!J15</f>
        <v>0</v>
      </c>
      <c r="J15" s="74">
        <f>'2019.05.31'!K15</f>
        <v>0</v>
      </c>
    </row>
    <row r="16" spans="1:10" x14ac:dyDescent="0.2">
      <c r="A16" s="369"/>
      <c r="B16" s="383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74">
        <f>'2019.05.31'!J16</f>
        <v>0</v>
      </c>
      <c r="J16" s="74">
        <f>'2019.05.31'!K16</f>
        <v>0</v>
      </c>
    </row>
    <row r="17" spans="1:10" x14ac:dyDescent="0.2">
      <c r="A17" s="369"/>
      <c r="B17" s="383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74">
        <f>'2019.05.31'!J17</f>
        <v>199713</v>
      </c>
      <c r="J17" s="74">
        <f>'2019.05.31'!K17</f>
        <v>199713</v>
      </c>
    </row>
    <row r="18" spans="1:10" x14ac:dyDescent="0.2">
      <c r="A18" s="369"/>
      <c r="B18" s="383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74">
        <f>'2019.05.31'!J18</f>
        <v>0</v>
      </c>
      <c r="J18" s="74">
        <f>'2019.05.31'!K18</f>
        <v>0</v>
      </c>
    </row>
    <row r="19" spans="1:10" x14ac:dyDescent="0.2">
      <c r="A19" s="369"/>
      <c r="B19" s="383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74">
        <f>'2019.05.31'!J19</f>
        <v>0</v>
      </c>
      <c r="J19" s="74">
        <f>'2019.05.31'!K19</f>
        <v>0</v>
      </c>
    </row>
    <row r="20" spans="1:10" x14ac:dyDescent="0.2">
      <c r="A20" s="350" t="s">
        <v>47</v>
      </c>
      <c r="B20" s="343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74">
        <f>'2019.05.31'!J20</f>
        <v>37214812</v>
      </c>
      <c r="J20" s="74">
        <f>'2019.05.31'!K20</f>
        <v>396817</v>
      </c>
    </row>
    <row r="21" spans="1:10" x14ac:dyDescent="0.2">
      <c r="A21" s="351"/>
      <c r="B21" s="384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74">
        <f>'2019.05.31'!J21</f>
        <v>654581</v>
      </c>
      <c r="J21" s="74">
        <f>'2019.05.31'!K21</f>
        <v>654581</v>
      </c>
    </row>
    <row r="22" spans="1:10" x14ac:dyDescent="0.2">
      <c r="A22" s="351"/>
      <c r="B22" s="344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74">
        <f>'2019.05.31'!J22</f>
        <v>17033910</v>
      </c>
      <c r="J22" s="74">
        <f>'2019.05.31'!K22</f>
        <v>17033910</v>
      </c>
    </row>
    <row r="23" spans="1:10" x14ac:dyDescent="0.2">
      <c r="A23" s="351"/>
      <c r="B23" s="343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74">
        <f>'2019.05.31'!J23</f>
        <v>100</v>
      </c>
      <c r="J23" s="74">
        <f>'2019.05.31'!K23</f>
        <v>100</v>
      </c>
    </row>
    <row r="24" spans="1:10" x14ac:dyDescent="0.2">
      <c r="A24" s="352"/>
      <c r="B24" s="344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74">
        <f>'2019.05.31'!J24</f>
        <v>700</v>
      </c>
      <c r="J24" s="74">
        <f>'2019.05.31'!K24</f>
        <v>0</v>
      </c>
    </row>
    <row r="25" spans="1:10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74">
        <f>'2019.05.31'!J25</f>
        <v>260269918</v>
      </c>
      <c r="J25" s="74">
        <f>'2019.05.31'!K25</f>
        <v>114017683</v>
      </c>
    </row>
    <row r="26" spans="1:10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74">
        <f>'2019.05.31'!J26</f>
        <v>3196558</v>
      </c>
      <c r="J26" s="74">
        <f>'2019.05.31'!K26</f>
        <v>1014769</v>
      </c>
    </row>
    <row r="27" spans="1:10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74">
        <f>'2019.05.31'!J27</f>
        <v>47502672</v>
      </c>
      <c r="J27" s="74">
        <f>'2019.05.31'!K27</f>
        <v>18429678</v>
      </c>
    </row>
    <row r="28" spans="1:10" ht="34.5" customHeight="1" x14ac:dyDescent="0.2">
      <c r="A28" s="437" t="s">
        <v>85</v>
      </c>
      <c r="B28" s="438"/>
      <c r="C28" s="439"/>
      <c r="D28" s="92">
        <f>SUM(D6:D27)</f>
        <v>426209554</v>
      </c>
      <c r="E28" s="92">
        <f t="shared" ref="E28:I28" si="2">SUM(E6:E27)</f>
        <v>0</v>
      </c>
      <c r="F28" s="92">
        <f t="shared" si="2"/>
        <v>654581</v>
      </c>
      <c r="G28" s="92">
        <f t="shared" si="2"/>
        <v>6029120</v>
      </c>
      <c r="H28" s="92">
        <f t="shared" si="2"/>
        <v>12724484</v>
      </c>
      <c r="I28" s="92">
        <f t="shared" si="2"/>
        <v>445617739</v>
      </c>
      <c r="J28" s="92">
        <f t="shared" ref="J28" si="3">SUM(J6:J27)</f>
        <v>181993126</v>
      </c>
    </row>
    <row r="29" spans="1:10" x14ac:dyDescent="0.2">
      <c r="A29" s="341" t="s">
        <v>18</v>
      </c>
      <c r="B29" s="370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74">
        <f>'2019.05.31'!K29</f>
        <v>0</v>
      </c>
    </row>
    <row r="30" spans="1:10" x14ac:dyDescent="0.2">
      <c r="A30" s="369"/>
      <c r="B30" s="371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74">
        <f>'2019.05.31'!K30</f>
        <v>0</v>
      </c>
    </row>
    <row r="31" spans="1:10" x14ac:dyDescent="0.2">
      <c r="A31" s="369"/>
      <c r="B31" s="371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74">
        <f>'2019.05.31'!K31</f>
        <v>3367975</v>
      </c>
    </row>
    <row r="32" spans="1:10" x14ac:dyDescent="0.2">
      <c r="A32" s="369"/>
      <c r="B32" s="371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74">
        <f>'2019.05.31'!K32</f>
        <v>24420</v>
      </c>
    </row>
    <row r="33" spans="1:10" x14ac:dyDescent="0.2">
      <c r="A33" s="369"/>
      <c r="B33" s="371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74">
        <f>'2019.05.31'!K33</f>
        <v>53681</v>
      </c>
    </row>
    <row r="34" spans="1:10" x14ac:dyDescent="0.2">
      <c r="A34" s="369"/>
      <c r="B34" s="425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74">
        <f>'2019.05.31'!K34</f>
        <v>83000</v>
      </c>
    </row>
    <row r="35" spans="1:10" x14ac:dyDescent="0.2">
      <c r="A35" s="369"/>
      <c r="B35" s="343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74">
        <f>'2019.05.31'!K35</f>
        <v>2267</v>
      </c>
    </row>
    <row r="36" spans="1:10" x14ac:dyDescent="0.2">
      <c r="A36" s="369"/>
      <c r="B36" s="385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74">
        <f>'2019.05.31'!K36</f>
        <v>0</v>
      </c>
    </row>
    <row r="37" spans="1:10" x14ac:dyDescent="0.2">
      <c r="A37" s="369"/>
      <c r="B37" s="385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74">
        <f>'2019.05.31'!K37</f>
        <v>127347864</v>
      </c>
    </row>
    <row r="38" spans="1:10" x14ac:dyDescent="0.2">
      <c r="A38" s="341" t="s">
        <v>20</v>
      </c>
      <c r="B38" s="370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74">
        <f>'2019.05.31'!K38</f>
        <v>0</v>
      </c>
    </row>
    <row r="39" spans="1:10" x14ac:dyDescent="0.2">
      <c r="A39" s="360"/>
      <c r="B39" s="371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74">
        <f>'2019.05.31'!K39</f>
        <v>5419651</v>
      </c>
    </row>
    <row r="40" spans="1:10" x14ac:dyDescent="0.2">
      <c r="A40" s="341" t="s">
        <v>24</v>
      </c>
      <c r="B40" s="343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74">
        <f>'2019.05.31'!K40</f>
        <v>1842527</v>
      </c>
    </row>
    <row r="41" spans="1:10" x14ac:dyDescent="0.2">
      <c r="A41" s="342"/>
      <c r="B41" s="344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74">
        <f>'2019.05.31'!K41</f>
        <v>2200239</v>
      </c>
    </row>
    <row r="42" spans="1:10" x14ac:dyDescent="0.2">
      <c r="A42" s="341" t="s">
        <v>30</v>
      </c>
      <c r="B42" s="343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74">
        <f>'2019.05.31'!K42</f>
        <v>5085209</v>
      </c>
    </row>
    <row r="43" spans="1:10" x14ac:dyDescent="0.2">
      <c r="A43" s="342"/>
      <c r="B43" s="344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74">
        <f>'2019.05.31'!K43</f>
        <v>50000</v>
      </c>
    </row>
    <row r="44" spans="1:10" x14ac:dyDescent="0.2">
      <c r="A44" s="341" t="s">
        <v>48</v>
      </c>
      <c r="B44" s="370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74">
        <f>'2019.05.31'!K44</f>
        <v>0</v>
      </c>
    </row>
    <row r="45" spans="1:10" x14ac:dyDescent="0.2">
      <c r="A45" s="369"/>
      <c r="B45" s="371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74">
        <f>'2019.05.31'!K45</f>
        <v>0</v>
      </c>
    </row>
    <row r="46" spans="1:10" x14ac:dyDescent="0.2">
      <c r="A46" s="369"/>
      <c r="B46" s="371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74">
        <f>'2019.05.31'!K46</f>
        <v>0</v>
      </c>
    </row>
    <row r="47" spans="1:10" x14ac:dyDescent="0.2">
      <c r="A47" s="369"/>
      <c r="B47" s="371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74">
        <v>500</v>
      </c>
    </row>
    <row r="48" spans="1:10" x14ac:dyDescent="0.2">
      <c r="A48" s="369"/>
      <c r="B48" s="371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74">
        <f>'2019.05.31'!K48</f>
        <v>0</v>
      </c>
    </row>
    <row r="49" spans="1:10" x14ac:dyDescent="0.2">
      <c r="A49" s="369"/>
      <c r="B49" s="371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74">
        <f>'2019.05.31'!K49</f>
        <v>100000</v>
      </c>
    </row>
    <row r="50" spans="1:10" x14ac:dyDescent="0.2">
      <c r="A50" s="369"/>
      <c r="B50" s="371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74">
        <f>'2019.05.31'!K50</f>
        <v>0</v>
      </c>
    </row>
    <row r="51" spans="1:10" x14ac:dyDescent="0.2">
      <c r="A51" s="369"/>
      <c r="B51" s="371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74">
        <f>'2019.05.31'!K51</f>
        <v>0</v>
      </c>
    </row>
    <row r="52" spans="1:10" x14ac:dyDescent="0.2">
      <c r="A52" s="369"/>
      <c r="B52" s="371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74">
        <f>'2019.05.31'!K52</f>
        <v>0</v>
      </c>
    </row>
    <row r="53" spans="1:10" x14ac:dyDescent="0.2">
      <c r="A53" s="369"/>
      <c r="B53" s="371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74">
        <f>'2019.05.31'!K53</f>
        <v>0</v>
      </c>
    </row>
    <row r="54" spans="1:10" x14ac:dyDescent="0.2">
      <c r="A54" s="369"/>
      <c r="B54" s="371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74">
        <f>'2019.05.31'!K54</f>
        <v>0</v>
      </c>
    </row>
    <row r="55" spans="1:10" x14ac:dyDescent="0.2">
      <c r="A55" s="369"/>
      <c r="B55" s="371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74">
        <f>'2019.05.31'!K55</f>
        <v>0</v>
      </c>
    </row>
    <row r="56" spans="1:10" x14ac:dyDescent="0.2">
      <c r="A56" s="395" t="s">
        <v>49</v>
      </c>
      <c r="B56" s="95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74">
        <f>'2019.05.31'!K56</f>
        <v>8</v>
      </c>
    </row>
    <row r="57" spans="1:10" ht="12.75" customHeight="1" x14ac:dyDescent="0.2">
      <c r="A57" s="396"/>
      <c r="B57" s="394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74">
        <f>'2019.05.31'!K57</f>
        <v>350000</v>
      </c>
    </row>
    <row r="58" spans="1:10" x14ac:dyDescent="0.2">
      <c r="A58" s="396"/>
      <c r="B58" s="394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74">
        <f>'2019.05.31'!K58</f>
        <v>532000</v>
      </c>
    </row>
    <row r="59" spans="1:10" x14ac:dyDescent="0.2">
      <c r="A59" s="396"/>
      <c r="B59" s="394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74">
        <f>'2019.05.31'!K59</f>
        <v>68250</v>
      </c>
    </row>
    <row r="60" spans="1:10" x14ac:dyDescent="0.2">
      <c r="A60" s="396"/>
      <c r="B60" s="394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74">
        <f>'2019.05.31'!K60</f>
        <v>0</v>
      </c>
    </row>
    <row r="61" spans="1:10" x14ac:dyDescent="0.2">
      <c r="A61" s="396"/>
      <c r="B61" s="394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74">
        <f>'2019.05.31'!K61</f>
        <v>0</v>
      </c>
    </row>
    <row r="62" spans="1:10" x14ac:dyDescent="0.2">
      <c r="A62" s="396"/>
      <c r="B62" s="394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74">
        <f>'2019.05.31'!K62</f>
        <v>0</v>
      </c>
    </row>
    <row r="63" spans="1:10" x14ac:dyDescent="0.2">
      <c r="A63" s="396"/>
      <c r="B63" s="394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74">
        <f>'2019.05.31'!K63</f>
        <v>750000</v>
      </c>
    </row>
    <row r="64" spans="1:10" x14ac:dyDescent="0.2">
      <c r="A64" s="396"/>
      <c r="B64" s="394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74">
        <f>'2019.05.31'!K64</f>
        <v>210000</v>
      </c>
    </row>
    <row r="65" spans="1:11" x14ac:dyDescent="0.2">
      <c r="A65" s="396"/>
      <c r="B65" s="394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74">
        <v>0</v>
      </c>
    </row>
    <row r="66" spans="1:11" x14ac:dyDescent="0.2">
      <c r="A66" s="396"/>
      <c r="B66" s="394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74">
        <f>'2019.05.31'!K66</f>
        <v>56700</v>
      </c>
    </row>
    <row r="67" spans="1:11" x14ac:dyDescent="0.2">
      <c r="A67" s="396"/>
      <c r="B67" s="394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74">
        <f>'2019.05.31'!K67</f>
        <v>1600</v>
      </c>
    </row>
    <row r="68" spans="1:11" x14ac:dyDescent="0.2">
      <c r="A68" s="396"/>
      <c r="B68" s="394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74">
        <f>'2019.05.31'!K68</f>
        <v>0</v>
      </c>
    </row>
    <row r="69" spans="1:11" x14ac:dyDescent="0.2">
      <c r="A69" s="396"/>
      <c r="B69" s="394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74">
        <f>'2019.05.31'!K69</f>
        <v>704400</v>
      </c>
    </row>
    <row r="70" spans="1:11" x14ac:dyDescent="0.2">
      <c r="A70" s="396"/>
      <c r="B70" s="394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74">
        <f>'2019.05.31'!K70</f>
        <v>1818096</v>
      </c>
    </row>
    <row r="71" spans="1:11" x14ac:dyDescent="0.2">
      <c r="A71" s="396"/>
      <c r="B71" s="394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74">
        <f>'2019.05.31'!K71</f>
        <v>2568661</v>
      </c>
    </row>
    <row r="72" spans="1:11" x14ac:dyDescent="0.2">
      <c r="A72" s="396"/>
      <c r="B72" s="394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74">
        <f>'2019.05.31'!K72</f>
        <v>1374613</v>
      </c>
    </row>
    <row r="73" spans="1:11" x14ac:dyDescent="0.2">
      <c r="A73" s="396"/>
      <c r="B73" s="394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74">
        <f>'2019.05.31'!K73</f>
        <v>2302859</v>
      </c>
    </row>
    <row r="74" spans="1:11" x14ac:dyDescent="0.2">
      <c r="A74" s="397"/>
      <c r="B74" s="394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74">
        <f>'2019.05.31'!K74</f>
        <v>351957</v>
      </c>
    </row>
    <row r="75" spans="1:11" ht="23.25" customHeight="1" x14ac:dyDescent="0.2">
      <c r="A75" s="437" t="s">
        <v>86</v>
      </c>
      <c r="B75" s="438"/>
      <c r="C75" s="439"/>
      <c r="D75" s="92">
        <f>SUM(D29:D74)</f>
        <v>426209554</v>
      </c>
      <c r="E75" s="92">
        <f t="shared" ref="E75:J75" si="6">SUM(E29:E74)</f>
        <v>0</v>
      </c>
      <c r="F75" s="92">
        <f t="shared" si="6"/>
        <v>654581</v>
      </c>
      <c r="G75" s="92">
        <f t="shared" si="6"/>
        <v>6029120</v>
      </c>
      <c r="H75" s="92">
        <f t="shared" si="6"/>
        <v>12724484</v>
      </c>
      <c r="I75" s="92">
        <f t="shared" si="6"/>
        <v>445617739</v>
      </c>
      <c r="J75" s="92">
        <f t="shared" si="6"/>
        <v>156666477</v>
      </c>
    </row>
    <row r="76" spans="1:11" x14ac:dyDescent="0.2">
      <c r="E76" s="2"/>
    </row>
    <row r="77" spans="1:11" x14ac:dyDescent="0.2">
      <c r="E77" s="2"/>
    </row>
    <row r="78" spans="1:11" x14ac:dyDescent="0.2">
      <c r="C78" s="5"/>
      <c r="D78" s="5"/>
      <c r="E78" s="2"/>
    </row>
    <row r="79" spans="1:11" ht="15.75" x14ac:dyDescent="0.25">
      <c r="A79" s="64" t="s">
        <v>100</v>
      </c>
      <c r="E79" s="2"/>
      <c r="J79" s="55"/>
    </row>
    <row r="80" spans="1:11" x14ac:dyDescent="0.2">
      <c r="F80" s="73">
        <v>43616</v>
      </c>
      <c r="J80" s="55"/>
      <c r="K80" s="55"/>
    </row>
    <row r="81" spans="1:11" s="85" customFormat="1" ht="43.5" customHeight="1" x14ac:dyDescent="0.2">
      <c r="A81" s="389" t="s">
        <v>101</v>
      </c>
      <c r="B81" s="390"/>
      <c r="C81" s="84" t="s">
        <v>44</v>
      </c>
      <c r="D81" s="86" t="s">
        <v>21</v>
      </c>
      <c r="E81" s="87" t="s">
        <v>43</v>
      </c>
      <c r="F81" s="86" t="s">
        <v>118</v>
      </c>
      <c r="G81" s="100" t="s">
        <v>119</v>
      </c>
      <c r="H81" s="86" t="s">
        <v>120</v>
      </c>
      <c r="I81" s="86" t="s">
        <v>112</v>
      </c>
      <c r="J81" s="88" t="s">
        <v>111</v>
      </c>
    </row>
    <row r="82" spans="1:11" x14ac:dyDescent="0.2">
      <c r="A82" s="391"/>
      <c r="B82" s="378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">
      <c r="A83" s="391"/>
      <c r="B83" s="378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">
      <c r="A84" s="391"/>
      <c r="B84" s="378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">
      <c r="A85" s="391"/>
      <c r="B85" s="378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">
      <c r="A86" s="391"/>
      <c r="B86" s="378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">
      <c r="A87" s="391"/>
      <c r="B87" s="378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">
      <c r="A88" s="391"/>
      <c r="B88" s="378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">
      <c r="A89" s="391"/>
      <c r="B89" s="378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">
      <c r="A90" s="391"/>
      <c r="B90" s="378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">
      <c r="A91" s="391"/>
      <c r="B91" s="378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">
      <c r="A92" s="391"/>
      <c r="B92" s="378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">
      <c r="A93" s="391"/>
      <c r="B93" s="378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">
      <c r="A94" s="391"/>
      <c r="B94" s="378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">
      <c r="A95" s="391"/>
      <c r="B95" s="378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">
      <c r="A96" s="391"/>
      <c r="B96" s="378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">
      <c r="A97" s="391"/>
      <c r="B97" s="378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">
      <c r="A98" s="391"/>
      <c r="B98" s="378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">
      <c r="A99" s="391"/>
      <c r="B99" s="378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">
      <c r="A100" s="391"/>
      <c r="B100" s="378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">
      <c r="A101" s="391"/>
      <c r="B101" s="378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">
      <c r="A102" s="391"/>
      <c r="B102" s="378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">
      <c r="A103" s="391"/>
      <c r="B103" s="378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">
      <c r="A104" s="391"/>
      <c r="B104" s="378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">
      <c r="A105" s="391"/>
      <c r="B105" s="378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">
      <c r="A106" s="391"/>
      <c r="B106" s="378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">
      <c r="A107" s="391"/>
      <c r="B107" s="378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">
      <c r="A108" s="391"/>
      <c r="B108" s="378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">
      <c r="A109" s="391"/>
      <c r="B109" s="378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">
      <c r="A110" s="391"/>
      <c r="B110" s="378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">
      <c r="A111" s="391"/>
      <c r="B111" s="378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">
      <c r="A112" s="391"/>
      <c r="B112" s="378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">
      <c r="A113" s="391"/>
      <c r="B113" s="378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">
      <c r="A114" s="391"/>
      <c r="B114" s="378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">
      <c r="A115" s="391"/>
      <c r="B115" s="378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">
      <c r="A116" s="391"/>
      <c r="B116" s="378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">
      <c r="A117" s="391"/>
      <c r="B117" s="378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">
      <c r="A118" s="391"/>
      <c r="B118" s="378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">
      <c r="A119" s="391"/>
      <c r="B119" s="378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">
      <c r="A120" s="391"/>
      <c r="B120" s="378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">
      <c r="A121" s="391"/>
      <c r="B121" s="378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">
      <c r="A122" s="392"/>
      <c r="B122" s="393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">
      <c r="A123" s="1"/>
      <c r="B123" s="98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44:A55"/>
    <mergeCell ref="B44:B55"/>
    <mergeCell ref="A56:A74"/>
    <mergeCell ref="B57:B74"/>
    <mergeCell ref="A75:C75"/>
    <mergeCell ref="A38:A39"/>
    <mergeCell ref="B38:B39"/>
    <mergeCell ref="A40:A41"/>
    <mergeCell ref="B40:B41"/>
    <mergeCell ref="A42:A43"/>
    <mergeCell ref="B42:B43"/>
    <mergeCell ref="B12:B13"/>
    <mergeCell ref="A20:A24"/>
    <mergeCell ref="B20:B22"/>
    <mergeCell ref="A28:C28"/>
    <mergeCell ref="A29:A37"/>
    <mergeCell ref="B29:B34"/>
    <mergeCell ref="B35:B37"/>
    <mergeCell ref="B23:B24"/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40" t="s">
        <v>82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42" t="s">
        <v>19</v>
      </c>
      <c r="B4" s="444" t="s">
        <v>0</v>
      </c>
      <c r="C4" s="442" t="s">
        <v>44</v>
      </c>
      <c r="D4" s="442" t="s">
        <v>21</v>
      </c>
      <c r="E4" s="446" t="s">
        <v>112</v>
      </c>
      <c r="F4" s="448" t="s">
        <v>123</v>
      </c>
      <c r="G4" s="449"/>
      <c r="H4" s="449"/>
      <c r="I4" s="450"/>
      <c r="J4" s="446" t="s">
        <v>121</v>
      </c>
      <c r="K4" s="451" t="s">
        <v>122</v>
      </c>
      <c r="L4" s="452" t="s">
        <v>124</v>
      </c>
    </row>
    <row r="5" spans="1:12" ht="32.25" customHeight="1" x14ac:dyDescent="0.2">
      <c r="A5" s="443"/>
      <c r="B5" s="445"/>
      <c r="C5" s="443"/>
      <c r="D5" s="443"/>
      <c r="E5" s="447"/>
      <c r="F5" s="116" t="s">
        <v>43</v>
      </c>
      <c r="G5" s="117" t="s">
        <v>126</v>
      </c>
      <c r="H5" s="117" t="s">
        <v>83</v>
      </c>
      <c r="I5" s="117" t="s">
        <v>83</v>
      </c>
      <c r="J5" s="447"/>
      <c r="K5" s="451"/>
      <c r="L5" s="452"/>
    </row>
    <row r="6" spans="1:12" x14ac:dyDescent="0.2">
      <c r="A6" s="372" t="s">
        <v>38</v>
      </c>
      <c r="B6" s="38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372"/>
      <c r="B7" s="38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103">
        <v>0</v>
      </c>
      <c r="L7" s="4">
        <f t="shared" ref="L7:L28" si="1">J7-K7</f>
        <v>0</v>
      </c>
    </row>
    <row r="8" spans="1:12" x14ac:dyDescent="0.2">
      <c r="A8" s="372"/>
      <c r="B8" s="3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935</v>
      </c>
      <c r="L8" s="4">
        <f t="shared" si="1"/>
        <v>565</v>
      </c>
    </row>
    <row r="9" spans="1:12" x14ac:dyDescent="0.2">
      <c r="A9" s="372"/>
      <c r="B9" s="381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372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114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6636262</v>
      </c>
      <c r="L11" s="4">
        <f t="shared" si="1"/>
        <v>9622688</v>
      </c>
    </row>
    <row r="12" spans="1:12" x14ac:dyDescent="0.2">
      <c r="A12" s="341" t="s">
        <v>50</v>
      </c>
      <c r="B12" s="343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2944293</v>
      </c>
      <c r="L12" s="4">
        <f t="shared" si="1"/>
        <v>4060970</v>
      </c>
    </row>
    <row r="13" spans="1:12" x14ac:dyDescent="0.2">
      <c r="A13" s="342"/>
      <c r="B13" s="34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3852610</v>
      </c>
      <c r="L13" s="4">
        <f t="shared" si="1"/>
        <v>647390</v>
      </c>
    </row>
    <row r="14" spans="1:12" x14ac:dyDescent="0.2">
      <c r="A14" s="113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8176375</v>
      </c>
      <c r="L14" s="4">
        <f t="shared" si="1"/>
        <v>11570125</v>
      </c>
    </row>
    <row r="15" spans="1:12" x14ac:dyDescent="0.2">
      <c r="A15" s="341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69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69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69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69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50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351"/>
      <c r="B21" s="3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51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51"/>
      <c r="B23" s="343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103">
        <v>200</v>
      </c>
      <c r="L23" s="120">
        <f t="shared" si="1"/>
        <v>0</v>
      </c>
    </row>
    <row r="24" spans="1:12" x14ac:dyDescent="0.2">
      <c r="A24" s="352"/>
      <c r="B24" s="344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103">
        <v>0</v>
      </c>
      <c r="L24" s="4">
        <f t="shared" si="1"/>
        <v>600</v>
      </c>
    </row>
    <row r="25" spans="1:12" ht="38.25" x14ac:dyDescent="0.2">
      <c r="A25" s="122" t="s">
        <v>125</v>
      </c>
      <c r="B25" s="121" t="s">
        <v>4</v>
      </c>
      <c r="C25" s="126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103">
        <v>0</v>
      </c>
      <c r="L25" s="4">
        <f t="shared" ref="L25" si="3">J25-K25</f>
        <v>3250000</v>
      </c>
    </row>
    <row r="26" spans="1:12" x14ac:dyDescent="0.2">
      <c r="A26" s="9" t="s">
        <v>29</v>
      </c>
      <c r="B26" s="97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103">
        <v>129168699</v>
      </c>
      <c r="L26" s="4">
        <f t="shared" si="1"/>
        <v>131101219</v>
      </c>
    </row>
    <row r="27" spans="1:12" x14ac:dyDescent="0.2">
      <c r="A27" s="9" t="s">
        <v>87</v>
      </c>
      <c r="B27" s="97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103">
        <v>1014769</v>
      </c>
      <c r="L27" s="4">
        <f t="shared" si="1"/>
        <v>2181789</v>
      </c>
    </row>
    <row r="28" spans="1:12" x14ac:dyDescent="0.2">
      <c r="A28" s="10" t="s">
        <v>42</v>
      </c>
      <c r="B28" s="97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103">
        <v>22169942</v>
      </c>
      <c r="L28" s="4">
        <f t="shared" si="1"/>
        <v>25332730</v>
      </c>
    </row>
    <row r="29" spans="1:12" ht="34.5" customHeight="1" x14ac:dyDescent="0.2">
      <c r="A29" s="453" t="s">
        <v>85</v>
      </c>
      <c r="B29" s="454"/>
      <c r="C29" s="455"/>
      <c r="D29" s="118">
        <f>SUM(D6:D28)</f>
        <v>426209554</v>
      </c>
      <c r="E29" s="118">
        <f t="shared" ref="E29:L29" si="4">SUM(E6:E28)</f>
        <v>445617739</v>
      </c>
      <c r="F29" s="118">
        <f t="shared" si="4"/>
        <v>0</v>
      </c>
      <c r="G29" s="118">
        <f t="shared" si="4"/>
        <v>3250000</v>
      </c>
      <c r="H29" s="118">
        <f t="shared" si="4"/>
        <v>0</v>
      </c>
      <c r="I29" s="118">
        <f t="shared" si="4"/>
        <v>0</v>
      </c>
      <c r="J29" s="118">
        <f t="shared" si="4"/>
        <v>448867739</v>
      </c>
      <c r="K29" s="119">
        <f t="shared" si="4"/>
        <v>203060064</v>
      </c>
      <c r="L29" s="118">
        <f t="shared" si="4"/>
        <v>245807675</v>
      </c>
    </row>
    <row r="30" spans="1:12" x14ac:dyDescent="0.2">
      <c r="A30" s="341" t="s">
        <v>18</v>
      </c>
      <c r="B30" s="370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105">
        <v>0</v>
      </c>
      <c r="L30" s="4">
        <f t="shared" ref="L30:L75" si="6">J30-K30</f>
        <v>24000</v>
      </c>
    </row>
    <row r="31" spans="1:12" x14ac:dyDescent="0.2">
      <c r="A31" s="369"/>
      <c r="B31" s="371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105">
        <v>0</v>
      </c>
      <c r="L31" s="4">
        <f t="shared" si="6"/>
        <v>1870</v>
      </c>
    </row>
    <row r="32" spans="1:12" x14ac:dyDescent="0.2">
      <c r="A32" s="369"/>
      <c r="B32" s="371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105">
        <v>4026196</v>
      </c>
      <c r="L32" s="4">
        <f t="shared" si="6"/>
        <v>13540041</v>
      </c>
    </row>
    <row r="33" spans="1:12" x14ac:dyDescent="0.2">
      <c r="A33" s="369"/>
      <c r="B33" s="371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105">
        <v>24420</v>
      </c>
      <c r="L33" s="4">
        <f t="shared" si="6"/>
        <v>0</v>
      </c>
    </row>
    <row r="34" spans="1:12" x14ac:dyDescent="0.2">
      <c r="A34" s="369"/>
      <c r="B34" s="371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105">
        <v>54896</v>
      </c>
      <c r="L34" s="4">
        <f t="shared" si="6"/>
        <v>15768</v>
      </c>
    </row>
    <row r="35" spans="1:12" x14ac:dyDescent="0.2">
      <c r="A35" s="369"/>
      <c r="B35" s="425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105">
        <v>83000</v>
      </c>
      <c r="L35" s="4">
        <f t="shared" si="6"/>
        <v>0</v>
      </c>
    </row>
    <row r="36" spans="1:12" x14ac:dyDescent="0.2">
      <c r="A36" s="369"/>
      <c r="B36" s="343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105">
        <v>2267</v>
      </c>
      <c r="L36" s="4">
        <f t="shared" si="6"/>
        <v>0</v>
      </c>
    </row>
    <row r="37" spans="1:12" x14ac:dyDescent="0.2">
      <c r="A37" s="369"/>
      <c r="B37" s="385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105">
        <v>0</v>
      </c>
      <c r="L37" s="4">
        <f t="shared" si="6"/>
        <v>0</v>
      </c>
    </row>
    <row r="38" spans="1:12" x14ac:dyDescent="0.2">
      <c r="A38" s="369"/>
      <c r="B38" s="385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105">
        <v>152353410</v>
      </c>
      <c r="L38" s="4">
        <f t="shared" si="6"/>
        <v>179837342</v>
      </c>
    </row>
    <row r="39" spans="1:12" x14ac:dyDescent="0.2">
      <c r="A39" s="341" t="s">
        <v>20</v>
      </c>
      <c r="B39" s="370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105">
        <v>0</v>
      </c>
      <c r="L39" s="4">
        <f t="shared" si="6"/>
        <v>0</v>
      </c>
    </row>
    <row r="40" spans="1:12" x14ac:dyDescent="0.2">
      <c r="A40" s="360"/>
      <c r="B40" s="371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105">
        <v>6774563</v>
      </c>
      <c r="L40" s="4">
        <f t="shared" si="6"/>
        <v>9484387</v>
      </c>
    </row>
    <row r="41" spans="1:12" x14ac:dyDescent="0.2">
      <c r="A41" s="341" t="s">
        <v>24</v>
      </c>
      <c r="B41" s="343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105">
        <v>1842527</v>
      </c>
      <c r="L41" s="4">
        <f t="shared" si="6"/>
        <v>5162736</v>
      </c>
    </row>
    <row r="42" spans="1:12" x14ac:dyDescent="0.2">
      <c r="A42" s="342"/>
      <c r="B42" s="344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105">
        <v>3700239</v>
      </c>
      <c r="L42" s="4">
        <f t="shared" si="6"/>
        <v>799761</v>
      </c>
    </row>
    <row r="43" spans="1:12" x14ac:dyDescent="0.2">
      <c r="A43" s="341" t="s">
        <v>30</v>
      </c>
      <c r="B43" s="343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105">
        <v>5085209</v>
      </c>
      <c r="L43" s="4">
        <f t="shared" si="6"/>
        <v>7651291</v>
      </c>
    </row>
    <row r="44" spans="1:12" x14ac:dyDescent="0.2">
      <c r="A44" s="342"/>
      <c r="B44" s="344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105">
        <v>50000</v>
      </c>
      <c r="L44" s="4">
        <f t="shared" si="6"/>
        <v>0</v>
      </c>
    </row>
    <row r="45" spans="1:12" x14ac:dyDescent="0.2">
      <c r="A45" s="341" t="s">
        <v>48</v>
      </c>
      <c r="B45" s="370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105">
        <v>0</v>
      </c>
      <c r="L45" s="4">
        <f t="shared" si="6"/>
        <v>0</v>
      </c>
    </row>
    <row r="46" spans="1:12" x14ac:dyDescent="0.2">
      <c r="A46" s="369"/>
      <c r="B46" s="371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105">
        <v>0</v>
      </c>
      <c r="L46" s="4">
        <f t="shared" si="6"/>
        <v>0</v>
      </c>
    </row>
    <row r="47" spans="1:12" x14ac:dyDescent="0.2">
      <c r="A47" s="369"/>
      <c r="B47" s="371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105">
        <v>0</v>
      </c>
      <c r="L47" s="4">
        <f t="shared" si="6"/>
        <v>0</v>
      </c>
    </row>
    <row r="48" spans="1:12" x14ac:dyDescent="0.2">
      <c r="A48" s="369"/>
      <c r="B48" s="371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105">
        <v>500</v>
      </c>
      <c r="L48" s="4">
        <f t="shared" si="6"/>
        <v>99213</v>
      </c>
    </row>
    <row r="49" spans="1:12" x14ac:dyDescent="0.2">
      <c r="A49" s="369"/>
      <c r="B49" s="371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105">
        <v>0</v>
      </c>
      <c r="L49" s="4">
        <f t="shared" si="6"/>
        <v>0</v>
      </c>
    </row>
    <row r="50" spans="1:12" x14ac:dyDescent="0.2">
      <c r="A50" s="369"/>
      <c r="B50" s="371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105">
        <v>100000</v>
      </c>
      <c r="L50" s="4">
        <f t="shared" si="6"/>
        <v>0</v>
      </c>
    </row>
    <row r="51" spans="1:12" x14ac:dyDescent="0.2">
      <c r="A51" s="369"/>
      <c r="B51" s="371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105">
        <v>0</v>
      </c>
      <c r="L51" s="4">
        <f t="shared" si="6"/>
        <v>0</v>
      </c>
    </row>
    <row r="52" spans="1:12" x14ac:dyDescent="0.2">
      <c r="A52" s="369"/>
      <c r="B52" s="371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105">
        <v>0</v>
      </c>
      <c r="L52" s="4">
        <f t="shared" si="6"/>
        <v>0</v>
      </c>
    </row>
    <row r="53" spans="1:12" x14ac:dyDescent="0.2">
      <c r="A53" s="369"/>
      <c r="B53" s="371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105">
        <v>0</v>
      </c>
      <c r="L53" s="4">
        <f t="shared" si="6"/>
        <v>0</v>
      </c>
    </row>
    <row r="54" spans="1:12" x14ac:dyDescent="0.2">
      <c r="A54" s="369"/>
      <c r="B54" s="371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105">
        <v>0</v>
      </c>
      <c r="L54" s="4">
        <f t="shared" si="6"/>
        <v>0</v>
      </c>
    </row>
    <row r="55" spans="1:12" x14ac:dyDescent="0.2">
      <c r="A55" s="369"/>
      <c r="B55" s="371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105">
        <v>0</v>
      </c>
      <c r="L55" s="4">
        <f t="shared" si="6"/>
        <v>0</v>
      </c>
    </row>
    <row r="56" spans="1:12" x14ac:dyDescent="0.2">
      <c r="A56" s="369"/>
      <c r="B56" s="371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105">
        <v>0</v>
      </c>
      <c r="L56" s="4">
        <f t="shared" si="6"/>
        <v>0</v>
      </c>
    </row>
    <row r="57" spans="1:12" x14ac:dyDescent="0.2">
      <c r="A57" s="395" t="s">
        <v>49</v>
      </c>
      <c r="B57" s="115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105">
        <v>8</v>
      </c>
      <c r="L57" s="4">
        <f t="shared" si="6"/>
        <v>0</v>
      </c>
    </row>
    <row r="58" spans="1:12" ht="12.75" customHeight="1" x14ac:dyDescent="0.2">
      <c r="A58" s="396"/>
      <c r="B58" s="394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105">
        <v>420000</v>
      </c>
      <c r="L58" s="4">
        <f t="shared" si="6"/>
        <v>550000</v>
      </c>
    </row>
    <row r="59" spans="1:12" x14ac:dyDescent="0.2">
      <c r="A59" s="396"/>
      <c r="B59" s="394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105">
        <v>634000</v>
      </c>
      <c r="L59" s="4">
        <f t="shared" si="6"/>
        <v>10157000</v>
      </c>
    </row>
    <row r="60" spans="1:12" x14ac:dyDescent="0.2">
      <c r="A60" s="396"/>
      <c r="B60" s="394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105">
        <v>81900</v>
      </c>
      <c r="L60" s="4">
        <f t="shared" si="6"/>
        <v>3030382</v>
      </c>
    </row>
    <row r="61" spans="1:12" x14ac:dyDescent="0.2">
      <c r="A61" s="396"/>
      <c r="B61" s="394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105">
        <v>0</v>
      </c>
      <c r="L61" s="4">
        <f t="shared" si="6"/>
        <v>230000</v>
      </c>
    </row>
    <row r="62" spans="1:12" x14ac:dyDescent="0.2">
      <c r="A62" s="396"/>
      <c r="B62" s="394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105">
        <v>0</v>
      </c>
      <c r="L62" s="4">
        <f t="shared" si="6"/>
        <v>72000</v>
      </c>
    </row>
    <row r="63" spans="1:12" x14ac:dyDescent="0.2">
      <c r="A63" s="396"/>
      <c r="B63" s="394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105">
        <v>0</v>
      </c>
      <c r="L63" s="4">
        <f t="shared" si="6"/>
        <v>230000</v>
      </c>
    </row>
    <row r="64" spans="1:12" x14ac:dyDescent="0.2">
      <c r="A64" s="396"/>
      <c r="B64" s="394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105">
        <v>750000</v>
      </c>
      <c r="L64" s="4">
        <f t="shared" si="6"/>
        <v>7259100</v>
      </c>
    </row>
    <row r="65" spans="1:12" x14ac:dyDescent="0.2">
      <c r="A65" s="396"/>
      <c r="B65" s="394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105">
        <v>2016000</v>
      </c>
      <c r="L65" s="4">
        <f t="shared" si="6"/>
        <v>11983992</v>
      </c>
    </row>
    <row r="66" spans="1:12" x14ac:dyDescent="0.2">
      <c r="A66" s="396"/>
      <c r="B66" s="394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105">
        <v>0</v>
      </c>
      <c r="L66" s="4">
        <f t="shared" si="6"/>
        <v>292100</v>
      </c>
    </row>
    <row r="67" spans="1:12" x14ac:dyDescent="0.2">
      <c r="A67" s="396"/>
      <c r="B67" s="394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105">
        <v>544320</v>
      </c>
      <c r="L67" s="4">
        <f t="shared" si="6"/>
        <v>4583601</v>
      </c>
    </row>
    <row r="68" spans="1:12" x14ac:dyDescent="0.2">
      <c r="A68" s="396"/>
      <c r="B68" s="394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105">
        <v>1600</v>
      </c>
      <c r="L68" s="4">
        <f t="shared" si="6"/>
        <v>227892</v>
      </c>
    </row>
    <row r="69" spans="1:12" x14ac:dyDescent="0.2">
      <c r="A69" s="396"/>
      <c r="B69" s="394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105">
        <v>0</v>
      </c>
      <c r="L69" s="4">
        <f t="shared" si="6"/>
        <v>0</v>
      </c>
    </row>
    <row r="70" spans="1:12" x14ac:dyDescent="0.2">
      <c r="A70" s="396"/>
      <c r="B70" s="394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105">
        <v>704400</v>
      </c>
      <c r="L70" s="4">
        <f t="shared" si="6"/>
        <v>0</v>
      </c>
    </row>
    <row r="71" spans="1:12" x14ac:dyDescent="0.2">
      <c r="A71" s="396"/>
      <c r="B71" s="394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105">
        <v>1818096</v>
      </c>
      <c r="L71" s="4">
        <f t="shared" si="6"/>
        <v>0</v>
      </c>
    </row>
    <row r="72" spans="1:12" x14ac:dyDescent="0.2">
      <c r="A72" s="396"/>
      <c r="B72" s="394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105">
        <v>2568661</v>
      </c>
      <c r="L72" s="4">
        <f t="shared" si="6"/>
        <v>109899</v>
      </c>
    </row>
    <row r="73" spans="1:12" x14ac:dyDescent="0.2">
      <c r="A73" s="396"/>
      <c r="B73" s="394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105">
        <v>1374613</v>
      </c>
      <c r="L73" s="4">
        <f t="shared" si="6"/>
        <v>29672</v>
      </c>
    </row>
    <row r="74" spans="1:12" x14ac:dyDescent="0.2">
      <c r="A74" s="396"/>
      <c r="B74" s="394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105">
        <v>2302859</v>
      </c>
      <c r="L74" s="4">
        <f t="shared" si="6"/>
        <v>1819084</v>
      </c>
    </row>
    <row r="75" spans="1:12" x14ac:dyDescent="0.2">
      <c r="A75" s="397"/>
      <c r="B75" s="394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105">
        <v>351957</v>
      </c>
      <c r="L75" s="4">
        <f t="shared" si="6"/>
        <v>760967</v>
      </c>
    </row>
    <row r="76" spans="1:12" ht="38.25" x14ac:dyDescent="0.2">
      <c r="A76" s="122" t="s">
        <v>127</v>
      </c>
      <c r="B76" s="121" t="s">
        <v>128</v>
      </c>
      <c r="C76" s="126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105">
        <v>0</v>
      </c>
      <c r="L76" s="4">
        <f t="shared" ref="L76" si="8">J76-K76</f>
        <v>3250000</v>
      </c>
    </row>
    <row r="77" spans="1:12" ht="23.25" customHeight="1" x14ac:dyDescent="0.2">
      <c r="A77" s="453" t="s">
        <v>86</v>
      </c>
      <c r="B77" s="454"/>
      <c r="C77" s="455"/>
      <c r="D77" s="118">
        <f>SUM(D30:D76)</f>
        <v>426209554</v>
      </c>
      <c r="E77" s="118">
        <f t="shared" ref="E77:L77" si="9">SUM(E30:E76)</f>
        <v>445617739</v>
      </c>
      <c r="F77" s="118">
        <f t="shared" si="9"/>
        <v>0</v>
      </c>
      <c r="G77" s="118">
        <f t="shared" si="9"/>
        <v>3250000</v>
      </c>
      <c r="H77" s="118">
        <f t="shared" si="9"/>
        <v>0</v>
      </c>
      <c r="I77" s="118">
        <f t="shared" si="9"/>
        <v>0</v>
      </c>
      <c r="J77" s="118">
        <f t="shared" si="9"/>
        <v>448867739</v>
      </c>
      <c r="K77" s="118">
        <f t="shared" si="9"/>
        <v>187665641</v>
      </c>
      <c r="L77" s="118">
        <f t="shared" si="9"/>
        <v>261202098</v>
      </c>
    </row>
    <row r="78" spans="1:12" x14ac:dyDescent="0.2">
      <c r="F78" s="2"/>
    </row>
    <row r="79" spans="1:12" x14ac:dyDescent="0.2">
      <c r="F79" s="2"/>
    </row>
    <row r="80" spans="1:12" x14ac:dyDescent="0.2">
      <c r="F80" s="2"/>
    </row>
    <row r="81" spans="1:12" ht="15.75" x14ac:dyDescent="0.25">
      <c r="A81" s="64" t="s">
        <v>100</v>
      </c>
      <c r="F81" s="2"/>
    </row>
    <row r="82" spans="1:12" x14ac:dyDescent="0.2">
      <c r="G82" s="73">
        <v>43646</v>
      </c>
      <c r="L82" s="55"/>
    </row>
    <row r="83" spans="1:12" s="85" customFormat="1" ht="33.75" x14ac:dyDescent="0.2">
      <c r="A83" s="389" t="s">
        <v>101</v>
      </c>
      <c r="B83" s="390"/>
      <c r="C83" s="84" t="s">
        <v>44</v>
      </c>
      <c r="D83" s="86" t="s">
        <v>21</v>
      </c>
      <c r="E83" s="86" t="s">
        <v>112</v>
      </c>
      <c r="F83" s="87" t="s">
        <v>43</v>
      </c>
      <c r="G83" s="100" t="s">
        <v>126</v>
      </c>
      <c r="H83" s="100" t="s">
        <v>83</v>
      </c>
      <c r="I83" s="100" t="s">
        <v>83</v>
      </c>
      <c r="J83" s="86" t="s">
        <v>121</v>
      </c>
      <c r="K83" s="106" t="s">
        <v>122</v>
      </c>
    </row>
    <row r="84" spans="1:12" x14ac:dyDescent="0.2">
      <c r="A84" s="391"/>
      <c r="B84" s="378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">
      <c r="A85" s="391"/>
      <c r="B85" s="378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7">
        <f t="shared" si="11"/>
        <v>4507191</v>
      </c>
    </row>
    <row r="86" spans="1:12" x14ac:dyDescent="0.2">
      <c r="A86" s="391"/>
      <c r="B86" s="378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7">
        <f t="shared" si="12"/>
        <v>0</v>
      </c>
    </row>
    <row r="87" spans="1:12" x14ac:dyDescent="0.2">
      <c r="A87" s="391"/>
      <c r="B87" s="378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7">
        <f t="shared" si="12"/>
        <v>0</v>
      </c>
    </row>
    <row r="88" spans="1:12" x14ac:dyDescent="0.2">
      <c r="A88" s="391"/>
      <c r="B88" s="378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7">
        <f t="shared" si="13"/>
        <v>935</v>
      </c>
    </row>
    <row r="89" spans="1:12" x14ac:dyDescent="0.2">
      <c r="A89" s="391"/>
      <c r="B89" s="378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8">
        <f t="shared" si="14"/>
        <v>200</v>
      </c>
    </row>
    <row r="90" spans="1:12" x14ac:dyDescent="0.2">
      <c r="A90" s="391"/>
      <c r="B90" s="378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9">
        <f t="shared" si="15"/>
        <v>175015283</v>
      </c>
      <c r="L90" s="1"/>
    </row>
    <row r="91" spans="1:12" x14ac:dyDescent="0.2">
      <c r="A91" s="391"/>
      <c r="B91" s="378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7">
        <f t="shared" si="16"/>
        <v>28044581</v>
      </c>
    </row>
    <row r="92" spans="1:12" x14ac:dyDescent="0.2">
      <c r="A92" s="391"/>
      <c r="B92" s="378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9">
        <f t="shared" si="17"/>
        <v>28044581</v>
      </c>
      <c r="L92" s="1"/>
    </row>
    <row r="93" spans="1:12" x14ac:dyDescent="0.2">
      <c r="A93" s="391"/>
      <c r="B93" s="378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9">
        <f t="shared" si="18"/>
        <v>203060064</v>
      </c>
      <c r="L93" s="1"/>
    </row>
    <row r="94" spans="1:12" x14ac:dyDescent="0.2">
      <c r="A94" s="391"/>
      <c r="B94" s="378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7">
        <f t="shared" si="19"/>
        <v>420000</v>
      </c>
    </row>
    <row r="95" spans="1:12" x14ac:dyDescent="0.2">
      <c r="A95" s="391"/>
      <c r="B95" s="378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7">
        <f t="shared" si="20"/>
        <v>634000</v>
      </c>
    </row>
    <row r="96" spans="1:12" x14ac:dyDescent="0.2">
      <c r="A96" s="391"/>
      <c r="B96" s="378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9">
        <f t="shared" si="21"/>
        <v>1054000</v>
      </c>
      <c r="L96" s="1"/>
    </row>
    <row r="97" spans="1:12" x14ac:dyDescent="0.2">
      <c r="A97" s="391"/>
      <c r="B97" s="378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9">
        <f t="shared" si="22"/>
        <v>81900</v>
      </c>
      <c r="L97" s="1"/>
    </row>
    <row r="98" spans="1:12" x14ac:dyDescent="0.2">
      <c r="A98" s="391"/>
      <c r="B98" s="378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7">
        <f t="shared" si="23"/>
        <v>0</v>
      </c>
    </row>
    <row r="99" spans="1:12" x14ac:dyDescent="0.2">
      <c r="A99" s="391"/>
      <c r="B99" s="378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7">
        <f t="shared" si="24"/>
        <v>0</v>
      </c>
    </row>
    <row r="100" spans="1:12" x14ac:dyDescent="0.2">
      <c r="A100" s="391"/>
      <c r="B100" s="378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7">
        <f t="shared" si="25"/>
        <v>0</v>
      </c>
    </row>
    <row r="101" spans="1:12" x14ac:dyDescent="0.2">
      <c r="A101" s="391"/>
      <c r="B101" s="378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7">
        <f t="shared" si="26"/>
        <v>0</v>
      </c>
    </row>
    <row r="102" spans="1:12" x14ac:dyDescent="0.2">
      <c r="A102" s="391"/>
      <c r="B102" s="378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7">
        <f t="shared" si="27"/>
        <v>750000</v>
      </c>
    </row>
    <row r="103" spans="1:12" x14ac:dyDescent="0.2">
      <c r="A103" s="391"/>
      <c r="B103" s="378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">
      <c r="A104" s="391"/>
      <c r="B104" s="378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7">
        <f t="shared" si="29"/>
        <v>0</v>
      </c>
    </row>
    <row r="105" spans="1:12" x14ac:dyDescent="0.2">
      <c r="A105" s="391"/>
      <c r="B105" s="378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8">
        <f t="shared" si="30"/>
        <v>24420</v>
      </c>
    </row>
    <row r="106" spans="1:12" x14ac:dyDescent="0.2">
      <c r="A106" s="391"/>
      <c r="B106" s="378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7">
        <f t="shared" si="31"/>
        <v>599216</v>
      </c>
    </row>
    <row r="107" spans="1:12" x14ac:dyDescent="0.2">
      <c r="A107" s="391"/>
      <c r="B107" s="378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7">
        <f t="shared" si="32"/>
        <v>83000</v>
      </c>
    </row>
    <row r="108" spans="1:12" x14ac:dyDescent="0.2">
      <c r="A108" s="391"/>
      <c r="B108" s="378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7">
        <f t="shared" si="33"/>
        <v>101600</v>
      </c>
    </row>
    <row r="109" spans="1:12" x14ac:dyDescent="0.2">
      <c r="A109" s="391"/>
      <c r="B109" s="378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">
      <c r="A110" s="391"/>
      <c r="B110" s="378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7">
        <f t="shared" si="35"/>
        <v>0</v>
      </c>
    </row>
    <row r="111" spans="1:12" x14ac:dyDescent="0.2">
      <c r="A111" s="391"/>
      <c r="B111" s="378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7">
        <f t="shared" si="36"/>
        <v>6930003</v>
      </c>
    </row>
    <row r="112" spans="1:12" x14ac:dyDescent="0.2">
      <c r="A112" s="391"/>
      <c r="B112" s="378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7">
        <f t="shared" si="37"/>
        <v>6824563</v>
      </c>
    </row>
    <row r="113" spans="1:12" x14ac:dyDescent="0.2">
      <c r="A113" s="391"/>
      <c r="B113" s="378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9">
        <f t="shared" si="38"/>
        <v>13754566</v>
      </c>
      <c r="L113" s="1"/>
    </row>
    <row r="114" spans="1:12" x14ac:dyDescent="0.2">
      <c r="A114" s="391"/>
      <c r="B114" s="378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7">
        <f t="shared" si="39"/>
        <v>704400</v>
      </c>
    </row>
    <row r="115" spans="1:12" x14ac:dyDescent="0.2">
      <c r="A115" s="391"/>
      <c r="B115" s="378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8">
        <f t="shared" si="40"/>
        <v>1818096</v>
      </c>
    </row>
    <row r="116" spans="1:12" x14ac:dyDescent="0.2">
      <c r="A116" s="391"/>
      <c r="B116" s="378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7">
        <f t="shared" si="41"/>
        <v>2568661</v>
      </c>
    </row>
    <row r="117" spans="1:12" x14ac:dyDescent="0.2">
      <c r="A117" s="391"/>
      <c r="B117" s="378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7">
        <f t="shared" si="41"/>
        <v>1374613</v>
      </c>
    </row>
    <row r="118" spans="1:12" x14ac:dyDescent="0.2">
      <c r="A118" s="391"/>
      <c r="B118" s="378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9">
        <f>J73+J72+J70+J54+J53+J52+J51+J71</f>
        <v>6605341</v>
      </c>
      <c r="K118" s="109">
        <f>K73+K72+K70+K54+K53+K52+K51+K71</f>
        <v>6465770</v>
      </c>
      <c r="L118" s="1"/>
    </row>
    <row r="119" spans="1:12" x14ac:dyDescent="0.2">
      <c r="A119" s="391"/>
      <c r="B119" s="378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7">
        <f t="shared" si="43"/>
        <v>2302859</v>
      </c>
    </row>
    <row r="120" spans="1:12" x14ac:dyDescent="0.2">
      <c r="A120" s="391"/>
      <c r="B120" s="378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7">
        <f t="shared" si="43"/>
        <v>351957</v>
      </c>
    </row>
    <row r="121" spans="1:12" x14ac:dyDescent="0.2">
      <c r="A121" s="391"/>
      <c r="B121" s="378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9">
        <f t="shared" si="44"/>
        <v>2654816</v>
      </c>
      <c r="L121" s="1"/>
    </row>
    <row r="122" spans="1:12" x14ac:dyDescent="0.2">
      <c r="A122" s="391"/>
      <c r="B122" s="378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10">
        <f t="shared" si="45"/>
        <v>3700239</v>
      </c>
      <c r="L122" s="1"/>
    </row>
    <row r="123" spans="1:12" x14ac:dyDescent="0.2">
      <c r="A123" s="391"/>
      <c r="B123" s="378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11">
        <f t="shared" si="46"/>
        <v>152353410</v>
      </c>
      <c r="L123" s="1"/>
    </row>
    <row r="124" spans="1:12" x14ac:dyDescent="0.2">
      <c r="A124" s="392"/>
      <c r="B124" s="393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">
      <c r="A125" s="1"/>
      <c r="B125" s="98"/>
      <c r="C125" s="1"/>
      <c r="D125" s="1"/>
      <c r="E125" s="1"/>
      <c r="F125" s="68"/>
      <c r="G125" s="1"/>
      <c r="H125" s="1"/>
      <c r="I125" s="1"/>
      <c r="J125" s="1"/>
      <c r="K125" s="112"/>
      <c r="L125" s="1"/>
    </row>
    <row r="126" spans="1:12" x14ac:dyDescent="0.2">
      <c r="C126" s="5"/>
      <c r="D126" s="5"/>
      <c r="F126" s="2"/>
    </row>
    <row r="127" spans="1:12" x14ac:dyDescent="0.2">
      <c r="C127" s="5"/>
      <c r="D127" s="5"/>
      <c r="F127" s="2"/>
    </row>
  </sheetData>
  <mergeCells count="37"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  <mergeCell ref="A12:A13"/>
    <mergeCell ref="B12:B13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56" t="s">
        <v>82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58" t="s">
        <v>19</v>
      </c>
      <c r="B4" s="460" t="s">
        <v>0</v>
      </c>
      <c r="C4" s="458" t="s">
        <v>44</v>
      </c>
      <c r="D4" s="458" t="s">
        <v>21</v>
      </c>
      <c r="E4" s="462" t="s">
        <v>121</v>
      </c>
      <c r="F4" s="464" t="s">
        <v>130</v>
      </c>
      <c r="G4" s="465"/>
      <c r="H4" s="465"/>
      <c r="I4" s="466"/>
      <c r="J4" s="462" t="s">
        <v>129</v>
      </c>
      <c r="K4" s="467" t="s">
        <v>133</v>
      </c>
      <c r="L4" s="468" t="s">
        <v>131</v>
      </c>
    </row>
    <row r="5" spans="1:12" ht="32.25" customHeight="1" x14ac:dyDescent="0.2">
      <c r="A5" s="459"/>
      <c r="B5" s="461"/>
      <c r="C5" s="459"/>
      <c r="D5" s="459"/>
      <c r="E5" s="463"/>
      <c r="F5" s="127" t="s">
        <v>43</v>
      </c>
      <c r="G5" s="128" t="s">
        <v>126</v>
      </c>
      <c r="H5" s="128" t="s">
        <v>83</v>
      </c>
      <c r="I5" s="128" t="s">
        <v>83</v>
      </c>
      <c r="J5" s="463"/>
      <c r="K5" s="467"/>
      <c r="L5" s="468"/>
    </row>
    <row r="6" spans="1:12" x14ac:dyDescent="0.2">
      <c r="A6" s="372" t="s">
        <v>38</v>
      </c>
      <c r="B6" s="38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/>
      <c r="K6" s="103">
        <v>0</v>
      </c>
      <c r="L6" s="4">
        <f>J6-K6</f>
        <v>0</v>
      </c>
    </row>
    <row r="7" spans="1:12" x14ac:dyDescent="0.2">
      <c r="A7" s="372"/>
      <c r="B7" s="38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103">
        <v>0</v>
      </c>
      <c r="L7" s="4">
        <f t="shared" ref="L7:L29" si="1">J7-K7</f>
        <v>0</v>
      </c>
    </row>
    <row r="8" spans="1:12" x14ac:dyDescent="0.2">
      <c r="A8" s="372"/>
      <c r="B8" s="3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1087</v>
      </c>
      <c r="L8" s="4">
        <f t="shared" si="1"/>
        <v>413</v>
      </c>
    </row>
    <row r="9" spans="1:12" x14ac:dyDescent="0.2">
      <c r="A9" s="372"/>
      <c r="B9" s="381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32">
        <v>0</v>
      </c>
      <c r="L9" s="4">
        <f t="shared" si="1"/>
        <v>2468000</v>
      </c>
    </row>
    <row r="10" spans="1:12" x14ac:dyDescent="0.2">
      <c r="A10" s="372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341" t="s">
        <v>50</v>
      </c>
      <c r="B11" s="3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3585473</v>
      </c>
      <c r="L11" s="4">
        <f t="shared" si="1"/>
        <v>3419790</v>
      </c>
    </row>
    <row r="12" spans="1:12" x14ac:dyDescent="0.2">
      <c r="A12" s="342"/>
      <c r="B12" s="3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3970487</v>
      </c>
      <c r="L12" s="4">
        <f t="shared" si="1"/>
        <v>529513</v>
      </c>
    </row>
    <row r="13" spans="1:12" x14ac:dyDescent="0.2">
      <c r="A13" s="123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10012683</v>
      </c>
      <c r="L13" s="4">
        <f t="shared" si="1"/>
        <v>9733817</v>
      </c>
    </row>
    <row r="14" spans="1:12" x14ac:dyDescent="0.2">
      <c r="A14" s="124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8206309</v>
      </c>
      <c r="L14" s="4">
        <f>J14-K14</f>
        <v>8052641</v>
      </c>
    </row>
    <row r="15" spans="1:12" x14ac:dyDescent="0.2">
      <c r="A15" s="341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69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69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69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69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50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351"/>
      <c r="B21" s="3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51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51"/>
      <c r="B23" s="343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352"/>
      <c r="B24" s="344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395" t="s">
        <v>132</v>
      </c>
      <c r="B25" s="472" t="s">
        <v>4</v>
      </c>
      <c r="C25" s="126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397"/>
      <c r="B26" s="473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9" t="s">
        <v>29</v>
      </c>
      <c r="B27" s="97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103">
        <v>164666719</v>
      </c>
      <c r="L27" s="4">
        <f t="shared" si="1"/>
        <v>114356803</v>
      </c>
    </row>
    <row r="28" spans="1:12" x14ac:dyDescent="0.2">
      <c r="A28" s="9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1205730</v>
      </c>
      <c r="L28" s="4">
        <f t="shared" si="1"/>
        <v>1990828</v>
      </c>
    </row>
    <row r="29" spans="1:12" x14ac:dyDescent="0.2">
      <c r="A29" s="10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25959505</v>
      </c>
      <c r="L29" s="4">
        <f t="shared" si="1"/>
        <v>21543167</v>
      </c>
    </row>
    <row r="30" spans="1:12" ht="34.5" customHeight="1" x14ac:dyDescent="0.2">
      <c r="A30" s="469" t="s">
        <v>85</v>
      </c>
      <c r="B30" s="470"/>
      <c r="C30" s="471"/>
      <c r="D30" s="129">
        <f t="shared" ref="D30:L30" si="2">SUM(D6:D29)</f>
        <v>426209554</v>
      </c>
      <c r="E30" s="129">
        <f t="shared" si="2"/>
        <v>448867739</v>
      </c>
      <c r="F30" s="129">
        <f t="shared" si="2"/>
        <v>0</v>
      </c>
      <c r="G30" s="129">
        <f t="shared" si="2"/>
        <v>59965741</v>
      </c>
      <c r="H30" s="129">
        <f t="shared" si="2"/>
        <v>0</v>
      </c>
      <c r="I30" s="129">
        <f t="shared" si="2"/>
        <v>0</v>
      </c>
      <c r="J30" s="129">
        <f t="shared" si="2"/>
        <v>508833480</v>
      </c>
      <c r="K30" s="130">
        <f t="shared" si="2"/>
        <v>312145944</v>
      </c>
      <c r="L30" s="129">
        <f t="shared" si="2"/>
        <v>196687536</v>
      </c>
    </row>
    <row r="31" spans="1:12" x14ac:dyDescent="0.2">
      <c r="A31" s="341" t="s">
        <v>18</v>
      </c>
      <c r="B31" s="370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105">
        <v>0</v>
      </c>
      <c r="L31" s="4">
        <f t="shared" ref="L31:L86" si="4">J31-K31</f>
        <v>24000</v>
      </c>
    </row>
    <row r="32" spans="1:12" x14ac:dyDescent="0.2">
      <c r="A32" s="369"/>
      <c r="B32" s="371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>
        <v>0</v>
      </c>
      <c r="L32" s="4">
        <f t="shared" si="4"/>
        <v>1870</v>
      </c>
    </row>
    <row r="33" spans="1:12" x14ac:dyDescent="0.2">
      <c r="A33" s="369"/>
      <c r="B33" s="371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105">
        <v>4750558</v>
      </c>
      <c r="L33" s="4">
        <f t="shared" si="4"/>
        <v>12783413</v>
      </c>
    </row>
    <row r="34" spans="1:12" x14ac:dyDescent="0.2">
      <c r="A34" s="369"/>
      <c r="B34" s="371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105">
        <v>48840</v>
      </c>
      <c r="L34" s="4">
        <f t="shared" si="4"/>
        <v>0</v>
      </c>
    </row>
    <row r="35" spans="1:12" x14ac:dyDescent="0.2">
      <c r="A35" s="369"/>
      <c r="B35" s="371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105">
        <v>71182</v>
      </c>
      <c r="L35" s="4">
        <f t="shared" si="4"/>
        <v>6075</v>
      </c>
    </row>
    <row r="36" spans="1:12" x14ac:dyDescent="0.2">
      <c r="A36" s="369"/>
      <c r="B36" s="425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105">
        <v>83000</v>
      </c>
      <c r="L36" s="4">
        <f t="shared" si="4"/>
        <v>0</v>
      </c>
    </row>
    <row r="37" spans="1:12" x14ac:dyDescent="0.2">
      <c r="A37" s="369"/>
      <c r="B37" s="343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33">
        <v>3520</v>
      </c>
      <c r="L37" s="120">
        <f t="shared" si="4"/>
        <v>0</v>
      </c>
    </row>
    <row r="38" spans="1:12" x14ac:dyDescent="0.2">
      <c r="A38" s="369"/>
      <c r="B38" s="385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105">
        <v>0</v>
      </c>
      <c r="L38" s="4">
        <f t="shared" si="4"/>
        <v>0</v>
      </c>
    </row>
    <row r="39" spans="1:12" x14ac:dyDescent="0.2">
      <c r="A39" s="369"/>
      <c r="B39" s="385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105">
        <v>191830701</v>
      </c>
      <c r="L39" s="4">
        <f t="shared" si="4"/>
        <v>140360051</v>
      </c>
    </row>
    <row r="40" spans="1:12" x14ac:dyDescent="0.2">
      <c r="A40" s="341" t="s">
        <v>20</v>
      </c>
      <c r="B40" s="370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360"/>
      <c r="B41" s="371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105">
        <v>8129475</v>
      </c>
      <c r="L41" s="4">
        <f t="shared" si="4"/>
        <v>8129475</v>
      </c>
    </row>
    <row r="42" spans="1:12" x14ac:dyDescent="0.2">
      <c r="A42" s="341" t="s">
        <v>24</v>
      </c>
      <c r="B42" s="343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342"/>
      <c r="B43" s="34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341" t="s">
        <v>30</v>
      </c>
      <c r="B44" s="343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342"/>
      <c r="B45" s="34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341" t="s">
        <v>48</v>
      </c>
      <c r="B46" s="370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105">
        <v>0</v>
      </c>
      <c r="L46" s="4">
        <f t="shared" si="4"/>
        <v>0</v>
      </c>
    </row>
    <row r="47" spans="1:12" x14ac:dyDescent="0.2">
      <c r="A47" s="369"/>
      <c r="B47" s="371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105">
        <v>0</v>
      </c>
      <c r="L47" s="4">
        <f t="shared" si="4"/>
        <v>0</v>
      </c>
    </row>
    <row r="48" spans="1:12" x14ac:dyDescent="0.2">
      <c r="A48" s="369"/>
      <c r="B48" s="371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369"/>
      <c r="B49" s="371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105">
        <v>500</v>
      </c>
      <c r="L49" s="4">
        <f t="shared" si="4"/>
        <v>99213</v>
      </c>
    </row>
    <row r="50" spans="1:12" x14ac:dyDescent="0.2">
      <c r="A50" s="369"/>
      <c r="B50" s="371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9"/>
      <c r="B51" s="371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105">
        <v>100000</v>
      </c>
      <c r="L51" s="4">
        <f t="shared" si="4"/>
        <v>0</v>
      </c>
    </row>
    <row r="52" spans="1:12" x14ac:dyDescent="0.2">
      <c r="A52" s="369"/>
      <c r="B52" s="371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9"/>
      <c r="B53" s="371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369"/>
      <c r="B54" s="371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9"/>
      <c r="B55" s="371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69"/>
      <c r="B56" s="371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9"/>
      <c r="B57" s="371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95" t="s">
        <v>49</v>
      </c>
      <c r="B58" s="125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105">
        <v>8</v>
      </c>
      <c r="L58" s="4">
        <f t="shared" si="4"/>
        <v>0</v>
      </c>
    </row>
    <row r="59" spans="1:12" ht="12.75" customHeight="1" x14ac:dyDescent="0.2">
      <c r="A59" s="396"/>
      <c r="B59" s="394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105">
        <v>490000</v>
      </c>
      <c r="L59" s="4">
        <f t="shared" si="4"/>
        <v>480000</v>
      </c>
    </row>
    <row r="60" spans="1:12" x14ac:dyDescent="0.2">
      <c r="A60" s="396"/>
      <c r="B60" s="394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105">
        <v>736000</v>
      </c>
      <c r="L60" s="4">
        <f t="shared" si="4"/>
        <v>10055000</v>
      </c>
    </row>
    <row r="61" spans="1:12" x14ac:dyDescent="0.2">
      <c r="A61" s="396"/>
      <c r="B61" s="394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105">
        <v>95550</v>
      </c>
      <c r="L61" s="4">
        <f t="shared" si="4"/>
        <v>3016732</v>
      </c>
    </row>
    <row r="62" spans="1:12" x14ac:dyDescent="0.2">
      <c r="A62" s="396"/>
      <c r="B62" s="394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105">
        <v>0</v>
      </c>
      <c r="L62" s="4">
        <f t="shared" si="4"/>
        <v>230000</v>
      </c>
    </row>
    <row r="63" spans="1:12" x14ac:dyDescent="0.2">
      <c r="A63" s="396"/>
      <c r="B63" s="394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105">
        <v>0</v>
      </c>
      <c r="L63" s="4">
        <f t="shared" si="4"/>
        <v>72000</v>
      </c>
    </row>
    <row r="64" spans="1:12" x14ac:dyDescent="0.2">
      <c r="A64" s="396"/>
      <c r="B64" s="394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396"/>
      <c r="B65" s="394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105">
        <v>750000</v>
      </c>
      <c r="L65" s="4">
        <f t="shared" si="4"/>
        <v>7259100</v>
      </c>
    </row>
    <row r="66" spans="1:12" x14ac:dyDescent="0.2">
      <c r="A66" s="396"/>
      <c r="B66" s="394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105">
        <v>2436000</v>
      </c>
      <c r="L66" s="4">
        <f t="shared" si="4"/>
        <v>11563992</v>
      </c>
    </row>
    <row r="67" spans="1:12" x14ac:dyDescent="0.2">
      <c r="A67" s="396"/>
      <c r="B67" s="394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105">
        <v>0</v>
      </c>
      <c r="L67" s="4">
        <f t="shared" si="4"/>
        <v>292100</v>
      </c>
    </row>
    <row r="68" spans="1:12" x14ac:dyDescent="0.2">
      <c r="A68" s="396"/>
      <c r="B68" s="394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105">
        <v>657720</v>
      </c>
      <c r="L68" s="4">
        <f t="shared" si="4"/>
        <v>4470201</v>
      </c>
    </row>
    <row r="69" spans="1:12" x14ac:dyDescent="0.2">
      <c r="A69" s="396"/>
      <c r="B69" s="394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105">
        <v>1600</v>
      </c>
      <c r="L69" s="4">
        <f t="shared" si="4"/>
        <v>227892</v>
      </c>
    </row>
    <row r="70" spans="1:12" x14ac:dyDescent="0.2">
      <c r="A70" s="396"/>
      <c r="B70" s="394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105">
        <v>0</v>
      </c>
      <c r="L70" s="4">
        <f t="shared" si="4"/>
        <v>0</v>
      </c>
    </row>
    <row r="71" spans="1:12" x14ac:dyDescent="0.2">
      <c r="A71" s="396"/>
      <c r="B71" s="394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105">
        <v>704400</v>
      </c>
      <c r="L71" s="4">
        <f t="shared" si="4"/>
        <v>0</v>
      </c>
    </row>
    <row r="72" spans="1:12" x14ac:dyDescent="0.2">
      <c r="A72" s="396"/>
      <c r="B72" s="394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105">
        <v>1818096</v>
      </c>
      <c r="L72" s="4">
        <f t="shared" si="4"/>
        <v>0</v>
      </c>
    </row>
    <row r="73" spans="1:12" x14ac:dyDescent="0.2">
      <c r="A73" s="396"/>
      <c r="B73" s="394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105">
        <v>2568661</v>
      </c>
      <c r="L73" s="4">
        <f t="shared" si="4"/>
        <v>109899</v>
      </c>
    </row>
    <row r="74" spans="1:12" x14ac:dyDescent="0.2">
      <c r="A74" s="396"/>
      <c r="B74" s="394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105">
        <v>1374613</v>
      </c>
      <c r="L74" s="4">
        <f t="shared" si="4"/>
        <v>29672</v>
      </c>
    </row>
    <row r="75" spans="1:12" x14ac:dyDescent="0.2">
      <c r="A75" s="396"/>
      <c r="B75" s="394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105">
        <v>2302859</v>
      </c>
      <c r="L75" s="4">
        <f t="shared" si="4"/>
        <v>1819084</v>
      </c>
    </row>
    <row r="76" spans="1:12" x14ac:dyDescent="0.2">
      <c r="A76" s="397"/>
      <c r="B76" s="394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105">
        <v>351957</v>
      </c>
      <c r="L76" s="4">
        <f t="shared" si="4"/>
        <v>760967</v>
      </c>
    </row>
    <row r="77" spans="1:12" ht="16.5" customHeight="1" x14ac:dyDescent="0.2">
      <c r="A77" s="474" t="s">
        <v>127</v>
      </c>
      <c r="B77" s="472" t="s">
        <v>128</v>
      </c>
      <c r="C77" s="131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105"/>
      <c r="L77" s="4">
        <f t="shared" si="4"/>
        <v>2662762</v>
      </c>
    </row>
    <row r="78" spans="1:12" x14ac:dyDescent="0.2">
      <c r="A78" s="475"/>
      <c r="B78" s="477"/>
      <c r="C78" s="131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105"/>
      <c r="L78" s="4">
        <f t="shared" si="4"/>
        <v>519238</v>
      </c>
    </row>
    <row r="79" spans="1:12" x14ac:dyDescent="0.2">
      <c r="A79" s="475"/>
      <c r="B79" s="477"/>
      <c r="C79" s="131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105"/>
      <c r="L79" s="4">
        <f t="shared" si="4"/>
        <v>1248000</v>
      </c>
    </row>
    <row r="80" spans="1:12" x14ac:dyDescent="0.2">
      <c r="A80" s="475"/>
      <c r="B80" s="477"/>
      <c r="C80" s="131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105">
        <v>3250000</v>
      </c>
      <c r="L80" s="4">
        <f t="shared" si="4"/>
        <v>6119752</v>
      </c>
    </row>
    <row r="81" spans="1:12" x14ac:dyDescent="0.2">
      <c r="A81" s="475"/>
      <c r="B81" s="477"/>
      <c r="C81" s="131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105">
        <v>40000</v>
      </c>
      <c r="L81" s="4">
        <f t="shared" si="4"/>
        <v>0</v>
      </c>
    </row>
    <row r="82" spans="1:12" x14ac:dyDescent="0.2">
      <c r="A82" s="475"/>
      <c r="B82" s="477"/>
      <c r="C82" s="131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105"/>
      <c r="L82" s="4">
        <f t="shared" si="4"/>
        <v>262453</v>
      </c>
    </row>
    <row r="83" spans="1:12" ht="13.5" customHeight="1" x14ac:dyDescent="0.2">
      <c r="A83" s="475"/>
      <c r="B83" s="477"/>
      <c r="C83" s="131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105"/>
      <c r="L83" s="4">
        <f t="shared" si="4"/>
        <v>8077000</v>
      </c>
    </row>
    <row r="84" spans="1:12" ht="13.5" customHeight="1" x14ac:dyDescent="0.2">
      <c r="A84" s="475"/>
      <c r="B84" s="477"/>
      <c r="C84" s="131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105"/>
      <c r="L84" s="4">
        <f t="shared" si="4"/>
        <v>2251652</v>
      </c>
    </row>
    <row r="85" spans="1:12" x14ac:dyDescent="0.2">
      <c r="A85" s="475"/>
      <c r="B85" s="477"/>
      <c r="C85" s="131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105"/>
      <c r="L85" s="4">
        <f t="shared" si="4"/>
        <v>30539278</v>
      </c>
    </row>
    <row r="86" spans="1:12" x14ac:dyDescent="0.2">
      <c r="A86" s="476"/>
      <c r="B86" s="473"/>
      <c r="C86" s="131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105"/>
      <c r="L86" s="4">
        <f t="shared" si="4"/>
        <v>8245606</v>
      </c>
    </row>
    <row r="87" spans="1:12" ht="23.25" customHeight="1" x14ac:dyDescent="0.2">
      <c r="A87" s="469" t="s">
        <v>86</v>
      </c>
      <c r="B87" s="470"/>
      <c r="C87" s="471"/>
      <c r="D87" s="129">
        <f>SUM(D31:D86)</f>
        <v>426209554</v>
      </c>
      <c r="E87" s="129">
        <f t="shared" ref="E87:L87" si="5">SUM(E31:E86)</f>
        <v>448867739</v>
      </c>
      <c r="F87" s="129">
        <f t="shared" si="5"/>
        <v>0</v>
      </c>
      <c r="G87" s="129">
        <f t="shared" si="5"/>
        <v>59965741</v>
      </c>
      <c r="H87" s="129">
        <f t="shared" si="5"/>
        <v>0</v>
      </c>
      <c r="I87" s="129">
        <f t="shared" si="5"/>
        <v>0</v>
      </c>
      <c r="J87" s="129">
        <f t="shared" si="5"/>
        <v>508833480</v>
      </c>
      <c r="K87" s="129">
        <f t="shared" si="5"/>
        <v>235277872</v>
      </c>
      <c r="L87" s="129">
        <f t="shared" si="5"/>
        <v>273555608</v>
      </c>
    </row>
    <row r="88" spans="1:12" x14ac:dyDescent="0.2">
      <c r="F88" s="2"/>
    </row>
    <row r="89" spans="1:12" x14ac:dyDescent="0.2">
      <c r="F89" s="2"/>
    </row>
    <row r="90" spans="1:12" x14ac:dyDescent="0.2">
      <c r="F90" s="2"/>
    </row>
    <row r="91" spans="1:12" ht="15.75" x14ac:dyDescent="0.25">
      <c r="A91" s="64" t="s">
        <v>100</v>
      </c>
      <c r="F91" s="2"/>
    </row>
    <row r="92" spans="1:12" x14ac:dyDescent="0.2">
      <c r="G92" s="73">
        <v>43677</v>
      </c>
      <c r="L92" s="55"/>
    </row>
    <row r="93" spans="1:12" s="85" customFormat="1" ht="33.75" x14ac:dyDescent="0.2">
      <c r="A93" s="389" t="s">
        <v>101</v>
      </c>
      <c r="B93" s="390"/>
      <c r="C93" s="84" t="s">
        <v>44</v>
      </c>
      <c r="D93" s="86" t="s">
        <v>21</v>
      </c>
      <c r="E93" s="86" t="s">
        <v>121</v>
      </c>
      <c r="F93" s="87" t="s">
        <v>43</v>
      </c>
      <c r="G93" s="100" t="s">
        <v>126</v>
      </c>
      <c r="H93" s="100" t="s">
        <v>83</v>
      </c>
      <c r="I93" s="100" t="s">
        <v>83</v>
      </c>
      <c r="J93" s="86" t="s">
        <v>129</v>
      </c>
      <c r="K93" s="106" t="s">
        <v>133</v>
      </c>
    </row>
    <row r="94" spans="1:12" x14ac:dyDescent="0.2">
      <c r="A94" s="391"/>
      <c r="B94" s="378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">
      <c r="A95" s="391"/>
      <c r="B95" s="378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">
      <c r="A96" s="391"/>
      <c r="B96" s="378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">
      <c r="A97" s="391"/>
      <c r="B97" s="378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7">
        <f t="shared" si="8"/>
        <v>0</v>
      </c>
    </row>
    <row r="98" spans="1:12" x14ac:dyDescent="0.2">
      <c r="A98" s="391"/>
      <c r="B98" s="378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7">
        <f t="shared" si="9"/>
        <v>1087</v>
      </c>
    </row>
    <row r="99" spans="1:12" x14ac:dyDescent="0.2">
      <c r="A99" s="391"/>
      <c r="B99" s="378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8">
        <f t="shared" si="10"/>
        <v>300</v>
      </c>
    </row>
    <row r="100" spans="1:12" x14ac:dyDescent="0.2">
      <c r="A100" s="391"/>
      <c r="B100" s="378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">
      <c r="A101" s="391"/>
      <c r="B101" s="378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7">
        <f t="shared" si="12"/>
        <v>28044581</v>
      </c>
    </row>
    <row r="102" spans="1:12" x14ac:dyDescent="0.2">
      <c r="A102" s="391"/>
      <c r="B102" s="378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9">
        <f t="shared" si="13"/>
        <v>28044581</v>
      </c>
      <c r="L102" s="1"/>
    </row>
    <row r="103" spans="1:12" x14ac:dyDescent="0.2">
      <c r="A103" s="391"/>
      <c r="B103" s="378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">
      <c r="A104" s="391"/>
      <c r="B104" s="378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120">
        <f t="shared" si="15"/>
        <v>490000</v>
      </c>
    </row>
    <row r="105" spans="1:12" x14ac:dyDescent="0.2">
      <c r="A105" s="391"/>
      <c r="B105" s="378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120">
        <f t="shared" si="16"/>
        <v>736000</v>
      </c>
    </row>
    <row r="106" spans="1:12" x14ac:dyDescent="0.2">
      <c r="A106" s="391"/>
      <c r="B106" s="378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">
      <c r="A107" s="391"/>
      <c r="B107" s="378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">
      <c r="A108" s="391"/>
      <c r="B108" s="378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7">
        <f t="shared" si="19"/>
        <v>0</v>
      </c>
    </row>
    <row r="109" spans="1:12" x14ac:dyDescent="0.2">
      <c r="A109" s="391"/>
      <c r="B109" s="378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7">
        <f t="shared" si="20"/>
        <v>0</v>
      </c>
    </row>
    <row r="110" spans="1:12" x14ac:dyDescent="0.2">
      <c r="A110" s="391"/>
      <c r="B110" s="378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7">
        <f t="shared" si="21"/>
        <v>0</v>
      </c>
    </row>
    <row r="111" spans="1:12" x14ac:dyDescent="0.2">
      <c r="A111" s="391"/>
      <c r="B111" s="378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">
      <c r="A112" s="391"/>
      <c r="B112" s="378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7">
        <f t="shared" si="23"/>
        <v>750000</v>
      </c>
    </row>
    <row r="113" spans="1:12" x14ac:dyDescent="0.2">
      <c r="A113" s="391"/>
      <c r="B113" s="378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">
      <c r="A114" s="391"/>
      <c r="B114" s="378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7">
        <f t="shared" si="25"/>
        <v>0</v>
      </c>
    </row>
    <row r="115" spans="1:12" x14ac:dyDescent="0.2">
      <c r="A115" s="391"/>
      <c r="B115" s="378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8">
        <f t="shared" si="26"/>
        <v>48840</v>
      </c>
    </row>
    <row r="116" spans="1:12" x14ac:dyDescent="0.2">
      <c r="A116" s="391"/>
      <c r="B116" s="378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7">
        <f t="shared" si="27"/>
        <v>728902</v>
      </c>
    </row>
    <row r="117" spans="1:12" x14ac:dyDescent="0.2">
      <c r="A117" s="391"/>
      <c r="B117" s="378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7">
        <f t="shared" si="28"/>
        <v>83000</v>
      </c>
    </row>
    <row r="118" spans="1:12" x14ac:dyDescent="0.2">
      <c r="A118" s="391"/>
      <c r="B118" s="378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">
      <c r="A119" s="391"/>
      <c r="B119" s="378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">
      <c r="A120" s="391"/>
      <c r="B120" s="378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7">
        <f t="shared" si="31"/>
        <v>0</v>
      </c>
    </row>
    <row r="121" spans="1:12" x14ac:dyDescent="0.2">
      <c r="A121" s="391"/>
      <c r="B121" s="378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35">
        <f>K44+K42+K40+K37</f>
        <v>8668362</v>
      </c>
    </row>
    <row r="122" spans="1:12" x14ac:dyDescent="0.2">
      <c r="A122" s="391"/>
      <c r="B122" s="378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7">
        <f t="shared" si="33"/>
        <v>8179475</v>
      </c>
    </row>
    <row r="123" spans="1:12" x14ac:dyDescent="0.2">
      <c r="A123" s="391"/>
      <c r="B123" s="378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9">
        <f t="shared" si="34"/>
        <v>16847837</v>
      </c>
      <c r="L123" s="1"/>
    </row>
    <row r="124" spans="1:12" x14ac:dyDescent="0.2">
      <c r="A124" s="391"/>
      <c r="B124" s="378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">
      <c r="A125" s="391"/>
      <c r="B125" s="378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8">
        <f t="shared" si="36"/>
        <v>1818096</v>
      </c>
    </row>
    <row r="126" spans="1:12" x14ac:dyDescent="0.2">
      <c r="A126" s="391"/>
      <c r="B126" s="378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">
      <c r="A127" s="391"/>
      <c r="B127" s="378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">
      <c r="A128" s="391"/>
      <c r="B128" s="378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">
      <c r="A129" s="391"/>
      <c r="B129" s="378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">
      <c r="A130" s="391"/>
      <c r="B130" s="378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">
      <c r="A131" s="391"/>
      <c r="B131" s="378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">
      <c r="A132" s="391"/>
      <c r="B132" s="378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10">
        <f t="shared" si="43"/>
        <v>3967790</v>
      </c>
      <c r="L132" s="1"/>
    </row>
    <row r="133" spans="1:12" x14ac:dyDescent="0.2">
      <c r="A133" s="391"/>
      <c r="B133" s="378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11">
        <f t="shared" si="44"/>
        <v>191830701</v>
      </c>
      <c r="L133" s="1"/>
    </row>
    <row r="134" spans="1:12" x14ac:dyDescent="0.2">
      <c r="A134" s="392"/>
      <c r="B134" s="393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">
      <c r="A135" s="1"/>
      <c r="B135" s="98"/>
      <c r="C135" s="1"/>
      <c r="D135" s="1"/>
      <c r="E135" s="1"/>
      <c r="F135" s="68"/>
      <c r="G135" s="1"/>
      <c r="H135" s="1"/>
      <c r="I135" s="1"/>
      <c r="J135" s="1"/>
      <c r="K135" s="112"/>
      <c r="L135" s="1"/>
    </row>
    <row r="136" spans="1:12" x14ac:dyDescent="0.2">
      <c r="C136" s="5"/>
      <c r="D136" s="5"/>
      <c r="F136" s="2"/>
    </row>
    <row r="137" spans="1:12" x14ac:dyDescent="0.2">
      <c r="C137" s="5"/>
      <c r="D137" s="5"/>
      <c r="F137" s="2"/>
    </row>
  </sheetData>
  <mergeCells count="41"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  <mergeCell ref="A30:C30"/>
    <mergeCell ref="A31:A39"/>
    <mergeCell ref="B31:B36"/>
    <mergeCell ref="B37:B39"/>
    <mergeCell ref="A25:A26"/>
    <mergeCell ref="B25:B26"/>
    <mergeCell ref="A11:A12"/>
    <mergeCell ref="B11:B12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91" t="s">
        <v>82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93" t="s">
        <v>19</v>
      </c>
      <c r="B4" s="495" t="s">
        <v>0</v>
      </c>
      <c r="C4" s="493" t="s">
        <v>44</v>
      </c>
      <c r="D4" s="493" t="s">
        <v>21</v>
      </c>
      <c r="E4" s="497" t="s">
        <v>129</v>
      </c>
      <c r="F4" s="499" t="s">
        <v>134</v>
      </c>
      <c r="G4" s="500"/>
      <c r="H4" s="500"/>
      <c r="I4" s="501"/>
      <c r="J4" s="497" t="s">
        <v>137</v>
      </c>
      <c r="K4" s="502" t="s">
        <v>135</v>
      </c>
      <c r="L4" s="503" t="s">
        <v>136</v>
      </c>
    </row>
    <row r="5" spans="1:12" ht="32.25" customHeight="1" x14ac:dyDescent="0.2">
      <c r="A5" s="494"/>
      <c r="B5" s="496"/>
      <c r="C5" s="494"/>
      <c r="D5" s="494"/>
      <c r="E5" s="498"/>
      <c r="F5" s="136" t="s">
        <v>43</v>
      </c>
      <c r="G5" s="137" t="s">
        <v>126</v>
      </c>
      <c r="H5" s="137" t="s">
        <v>83</v>
      </c>
      <c r="I5" s="137" t="s">
        <v>141</v>
      </c>
      <c r="J5" s="498"/>
      <c r="K5" s="502"/>
      <c r="L5" s="503"/>
    </row>
    <row r="6" spans="1:12" x14ac:dyDescent="0.2">
      <c r="A6" s="484" t="s">
        <v>38</v>
      </c>
      <c r="B6" s="380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103">
        <v>40000</v>
      </c>
      <c r="L6" s="4">
        <f>J6-K6</f>
        <v>0</v>
      </c>
    </row>
    <row r="7" spans="1:12" x14ac:dyDescent="0.2">
      <c r="A7" s="484"/>
      <c r="B7" s="380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103">
        <v>10800</v>
      </c>
      <c r="L7" s="4">
        <f t="shared" ref="L7:L29" si="1">J7-K7</f>
        <v>0</v>
      </c>
    </row>
    <row r="8" spans="1:12" x14ac:dyDescent="0.2">
      <c r="A8" s="484"/>
      <c r="B8" s="3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1181</v>
      </c>
      <c r="L8" s="4">
        <f t="shared" si="1"/>
        <v>319</v>
      </c>
    </row>
    <row r="9" spans="1:12" x14ac:dyDescent="0.2">
      <c r="A9" s="484"/>
      <c r="B9" s="3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4">
        <f t="shared" si="1"/>
        <v>0</v>
      </c>
    </row>
    <row r="10" spans="1:12" x14ac:dyDescent="0.2">
      <c r="A10" s="484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85" t="s">
        <v>50</v>
      </c>
      <c r="B11" s="3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3638366</v>
      </c>
      <c r="L11" s="4">
        <f t="shared" si="1"/>
        <v>3366897</v>
      </c>
    </row>
    <row r="12" spans="1:12" x14ac:dyDescent="0.2">
      <c r="A12" s="486"/>
      <c r="B12" s="3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3975367</v>
      </c>
      <c r="L12" s="4">
        <f t="shared" si="1"/>
        <v>524633</v>
      </c>
    </row>
    <row r="13" spans="1:12" x14ac:dyDescent="0.2">
      <c r="A13" s="14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10044808</v>
      </c>
      <c r="L13" s="4">
        <f t="shared" si="1"/>
        <v>9701692</v>
      </c>
    </row>
    <row r="14" spans="1:12" x14ac:dyDescent="0.2">
      <c r="A14" s="14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8235221</v>
      </c>
      <c r="L14" s="4">
        <f>J14-K14</f>
        <v>8023729</v>
      </c>
    </row>
    <row r="15" spans="1:12" x14ac:dyDescent="0.2">
      <c r="A15" s="485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/>
      <c r="L15" s="4">
        <f t="shared" si="1"/>
        <v>0</v>
      </c>
    </row>
    <row r="16" spans="1:12" x14ac:dyDescent="0.2">
      <c r="A16" s="487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/>
      <c r="L16" s="4">
        <f t="shared" si="1"/>
        <v>0</v>
      </c>
    </row>
    <row r="17" spans="1:12" x14ac:dyDescent="0.2">
      <c r="A17" s="487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487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/>
      <c r="L18" s="4">
        <f t="shared" si="1"/>
        <v>0</v>
      </c>
    </row>
    <row r="19" spans="1:12" x14ac:dyDescent="0.2">
      <c r="A19" s="487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/>
      <c r="L19" s="4">
        <f t="shared" si="1"/>
        <v>0</v>
      </c>
    </row>
    <row r="20" spans="1:12" x14ac:dyDescent="0.2">
      <c r="A20" s="488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489"/>
      <c r="B21" s="3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489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489"/>
      <c r="B23" s="343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490"/>
      <c r="B24" s="344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485" t="s">
        <v>132</v>
      </c>
      <c r="B25" s="472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486"/>
      <c r="B26" s="473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103">
        <v>181920749</v>
      </c>
      <c r="L27" s="4">
        <f t="shared" si="1"/>
        <v>97102773</v>
      </c>
    </row>
    <row r="28" spans="1:12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1392626</v>
      </c>
      <c r="L28" s="4">
        <f t="shared" si="1"/>
        <v>1803932</v>
      </c>
    </row>
    <row r="29" spans="1:12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29700325</v>
      </c>
      <c r="L29" s="4">
        <f t="shared" si="1"/>
        <v>17802347</v>
      </c>
    </row>
    <row r="30" spans="1:12" ht="34.5" customHeight="1" x14ac:dyDescent="0.2">
      <c r="A30" s="481" t="s">
        <v>85</v>
      </c>
      <c r="B30" s="482"/>
      <c r="C30" s="483"/>
      <c r="D30" s="138">
        <f t="shared" ref="D30:L30" si="2">SUM(D6:D29)</f>
        <v>426209554</v>
      </c>
      <c r="E30" s="138">
        <f t="shared" si="2"/>
        <v>508833480</v>
      </c>
      <c r="F30" s="138">
        <f t="shared" si="2"/>
        <v>0</v>
      </c>
      <c r="G30" s="138">
        <f t="shared" si="2"/>
        <v>0</v>
      </c>
      <c r="H30" s="138">
        <f t="shared" si="2"/>
        <v>0</v>
      </c>
      <c r="I30" s="138">
        <f t="shared" si="2"/>
        <v>50800</v>
      </c>
      <c r="J30" s="138">
        <f t="shared" si="2"/>
        <v>508884280</v>
      </c>
      <c r="K30" s="139">
        <f t="shared" si="2"/>
        <v>335965394</v>
      </c>
      <c r="L30" s="138">
        <f t="shared" si="2"/>
        <v>172918886</v>
      </c>
    </row>
    <row r="31" spans="1:12" x14ac:dyDescent="0.2">
      <c r="A31" s="341" t="s">
        <v>18</v>
      </c>
      <c r="B31" s="386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105"/>
      <c r="L31" s="4">
        <f t="shared" ref="L31:L90" si="4">J31-K31</f>
        <v>24000</v>
      </c>
    </row>
    <row r="32" spans="1:12" x14ac:dyDescent="0.2">
      <c r="A32" s="369"/>
      <c r="B32" s="387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/>
      <c r="L32" s="4">
        <f t="shared" si="4"/>
        <v>1870</v>
      </c>
    </row>
    <row r="33" spans="1:12" x14ac:dyDescent="0.2">
      <c r="A33" s="369"/>
      <c r="B33" s="387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105">
        <v>50000</v>
      </c>
      <c r="L33" s="4">
        <f t="shared" si="4"/>
        <v>0</v>
      </c>
    </row>
    <row r="34" spans="1:12" x14ac:dyDescent="0.2">
      <c r="A34" s="369"/>
      <c r="B34" s="387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105">
        <v>5381112</v>
      </c>
      <c r="L34" s="4">
        <f t="shared" si="4"/>
        <v>12071846</v>
      </c>
    </row>
    <row r="35" spans="1:12" x14ac:dyDescent="0.2">
      <c r="A35" s="369"/>
      <c r="B35" s="387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105">
        <v>73260</v>
      </c>
      <c r="L35" s="4">
        <f t="shared" si="4"/>
        <v>0</v>
      </c>
    </row>
    <row r="36" spans="1:12" x14ac:dyDescent="0.2">
      <c r="A36" s="369"/>
      <c r="B36" s="387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105">
        <v>78990</v>
      </c>
      <c r="L36" s="4">
        <f t="shared" si="4"/>
        <v>15660</v>
      </c>
    </row>
    <row r="37" spans="1:12" x14ac:dyDescent="0.2">
      <c r="A37" s="369"/>
      <c r="B37" s="387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105">
        <v>83000</v>
      </c>
      <c r="L37" s="4">
        <f t="shared" si="4"/>
        <v>0</v>
      </c>
    </row>
    <row r="38" spans="1:12" x14ac:dyDescent="0.2">
      <c r="A38" s="369"/>
      <c r="B38" s="388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105">
        <v>40000</v>
      </c>
      <c r="L38" s="4">
        <f t="shared" si="4"/>
        <v>0</v>
      </c>
    </row>
    <row r="39" spans="1:12" x14ac:dyDescent="0.2">
      <c r="A39" s="369"/>
      <c r="B39" s="343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33">
        <v>3520</v>
      </c>
      <c r="L39" s="120">
        <f t="shared" si="4"/>
        <v>0</v>
      </c>
    </row>
    <row r="40" spans="1:12" x14ac:dyDescent="0.2">
      <c r="A40" s="369"/>
      <c r="B40" s="385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369"/>
      <c r="B41" s="385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105">
        <v>215480447</v>
      </c>
      <c r="L41" s="4">
        <f t="shared" si="4"/>
        <v>116710305</v>
      </c>
    </row>
    <row r="42" spans="1:12" x14ac:dyDescent="0.2">
      <c r="A42" s="341" t="s">
        <v>24</v>
      </c>
      <c r="B42" s="343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342"/>
      <c r="B43" s="34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341" t="s">
        <v>30</v>
      </c>
      <c r="B44" s="343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342"/>
      <c r="B45" s="34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341" t="s">
        <v>138</v>
      </c>
      <c r="B46" s="370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105">
        <v>0</v>
      </c>
      <c r="L46" s="4">
        <f>J46-K46</f>
        <v>0</v>
      </c>
    </row>
    <row r="47" spans="1:12" x14ac:dyDescent="0.2">
      <c r="A47" s="360"/>
      <c r="B47" s="371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105">
        <v>9484387</v>
      </c>
      <c r="L47" s="4">
        <f>J47-K47</f>
        <v>6774563</v>
      </c>
    </row>
    <row r="48" spans="1:12" x14ac:dyDescent="0.2">
      <c r="A48" s="341" t="s">
        <v>48</v>
      </c>
      <c r="B48" s="370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369"/>
      <c r="B49" s="371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369"/>
      <c r="B50" s="371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9"/>
      <c r="B51" s="371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105">
        <v>500</v>
      </c>
      <c r="L51" s="4">
        <f t="shared" si="4"/>
        <v>99213</v>
      </c>
    </row>
    <row r="52" spans="1:12" x14ac:dyDescent="0.2">
      <c r="A52" s="369"/>
      <c r="B52" s="371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9"/>
      <c r="B53" s="371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105">
        <v>100000</v>
      </c>
      <c r="L53" s="4">
        <f t="shared" si="4"/>
        <v>0</v>
      </c>
    </row>
    <row r="54" spans="1:12" x14ac:dyDescent="0.2">
      <c r="A54" s="369"/>
      <c r="B54" s="371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9"/>
      <c r="B55" s="371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69"/>
      <c r="B56" s="371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9"/>
      <c r="B57" s="371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9"/>
      <c r="B58" s="371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9"/>
      <c r="B59" s="371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41" t="s">
        <v>49</v>
      </c>
      <c r="B60" s="13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105">
        <v>8</v>
      </c>
      <c r="L60" s="4">
        <f t="shared" si="4"/>
        <v>0</v>
      </c>
    </row>
    <row r="61" spans="1:12" ht="12.75" customHeight="1" x14ac:dyDescent="0.2">
      <c r="A61" s="369"/>
      <c r="B61" s="394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105">
        <v>560000</v>
      </c>
      <c r="L61" s="4">
        <f t="shared" si="4"/>
        <v>410000</v>
      </c>
    </row>
    <row r="62" spans="1:12" x14ac:dyDescent="0.2">
      <c r="A62" s="369"/>
      <c r="B62" s="394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105">
        <v>736000</v>
      </c>
      <c r="L62" s="4">
        <f t="shared" si="4"/>
        <v>10055000</v>
      </c>
    </row>
    <row r="63" spans="1:12" x14ac:dyDescent="0.2">
      <c r="A63" s="369"/>
      <c r="B63" s="394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105">
        <v>107800</v>
      </c>
      <c r="L63" s="4">
        <f t="shared" si="4"/>
        <v>3004482</v>
      </c>
    </row>
    <row r="64" spans="1:12" x14ac:dyDescent="0.2">
      <c r="A64" s="369"/>
      <c r="B64" s="394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369"/>
      <c r="B65" s="394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105">
        <v>0</v>
      </c>
      <c r="L65" s="4">
        <f t="shared" si="4"/>
        <v>72000</v>
      </c>
    </row>
    <row r="66" spans="1:12" x14ac:dyDescent="0.2">
      <c r="A66" s="369"/>
      <c r="B66" s="394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69"/>
      <c r="B67" s="394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105">
        <v>750000</v>
      </c>
      <c r="L67" s="4">
        <f t="shared" si="4"/>
        <v>7259100</v>
      </c>
    </row>
    <row r="68" spans="1:12" x14ac:dyDescent="0.2">
      <c r="A68" s="369"/>
      <c r="B68" s="394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105">
        <v>2436000</v>
      </c>
      <c r="L68" s="4">
        <f t="shared" si="4"/>
        <v>11563992</v>
      </c>
    </row>
    <row r="69" spans="1:12" x14ac:dyDescent="0.2">
      <c r="A69" s="369"/>
      <c r="B69" s="394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105">
        <v>0</v>
      </c>
      <c r="L69" s="4">
        <f t="shared" si="4"/>
        <v>292100</v>
      </c>
    </row>
    <row r="70" spans="1:12" x14ac:dyDescent="0.2">
      <c r="A70" s="369"/>
      <c r="B70" s="394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105">
        <v>657720</v>
      </c>
      <c r="L70" s="4">
        <f t="shared" si="4"/>
        <v>4470201</v>
      </c>
    </row>
    <row r="71" spans="1:12" x14ac:dyDescent="0.2">
      <c r="A71" s="369"/>
      <c r="B71" s="394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105">
        <v>1900</v>
      </c>
      <c r="L71" s="4">
        <f t="shared" si="4"/>
        <v>227592</v>
      </c>
    </row>
    <row r="72" spans="1:12" x14ac:dyDescent="0.2">
      <c r="A72" s="369"/>
      <c r="B72" s="394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105">
        <v>0</v>
      </c>
      <c r="L72" s="4">
        <f t="shared" si="4"/>
        <v>0</v>
      </c>
    </row>
    <row r="73" spans="1:12" x14ac:dyDescent="0.2">
      <c r="A73" s="369"/>
      <c r="B73" s="394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105">
        <v>704400</v>
      </c>
      <c r="L73" s="4">
        <f t="shared" si="4"/>
        <v>0</v>
      </c>
    </row>
    <row r="74" spans="1:12" x14ac:dyDescent="0.2">
      <c r="A74" s="369"/>
      <c r="B74" s="394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105">
        <v>1818096</v>
      </c>
      <c r="L74" s="4">
        <f t="shared" si="4"/>
        <v>0</v>
      </c>
    </row>
    <row r="75" spans="1:12" x14ac:dyDescent="0.2">
      <c r="A75" s="369"/>
      <c r="B75" s="394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105">
        <v>2568661</v>
      </c>
      <c r="L75" s="4">
        <f t="shared" si="4"/>
        <v>109899</v>
      </c>
    </row>
    <row r="76" spans="1:12" x14ac:dyDescent="0.2">
      <c r="A76" s="369"/>
      <c r="B76" s="394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105">
        <v>1374613</v>
      </c>
      <c r="L76" s="4">
        <f t="shared" si="4"/>
        <v>29672</v>
      </c>
    </row>
    <row r="77" spans="1:12" x14ac:dyDescent="0.2">
      <c r="A77" s="369"/>
      <c r="B77" s="394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105">
        <v>2828729</v>
      </c>
      <c r="L77" s="4">
        <f t="shared" si="4"/>
        <v>1293214</v>
      </c>
    </row>
    <row r="78" spans="1:12" x14ac:dyDescent="0.2">
      <c r="A78" s="342"/>
      <c r="B78" s="394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105">
        <v>493942</v>
      </c>
      <c r="L78" s="4">
        <f t="shared" si="4"/>
        <v>618982</v>
      </c>
    </row>
    <row r="79" spans="1:12" ht="16.5" customHeight="1" x14ac:dyDescent="0.2">
      <c r="A79" s="478" t="s">
        <v>127</v>
      </c>
      <c r="B79" s="472" t="s">
        <v>128</v>
      </c>
      <c r="C79" s="131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105">
        <v>500000</v>
      </c>
      <c r="L79" s="4">
        <f t="shared" si="4"/>
        <v>4774140</v>
      </c>
    </row>
    <row r="80" spans="1:12" x14ac:dyDescent="0.2">
      <c r="A80" s="479"/>
      <c r="B80" s="477"/>
      <c r="C80" s="131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105">
        <v>87500</v>
      </c>
      <c r="L80" s="4">
        <f t="shared" si="4"/>
        <v>891019</v>
      </c>
    </row>
    <row r="81" spans="1:12" x14ac:dyDescent="0.2">
      <c r="A81" s="479"/>
      <c r="B81" s="477"/>
      <c r="C81" s="131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105">
        <v>2756</v>
      </c>
      <c r="L81" s="4">
        <f t="shared" si="4"/>
        <v>0</v>
      </c>
    </row>
    <row r="82" spans="1:12" x14ac:dyDescent="0.2">
      <c r="A82" s="479"/>
      <c r="B82" s="477"/>
      <c r="C82" s="131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105">
        <v>0</v>
      </c>
      <c r="L82" s="4">
        <f t="shared" si="4"/>
        <v>1248000</v>
      </c>
    </row>
    <row r="83" spans="1:12" x14ac:dyDescent="0.2">
      <c r="A83" s="479"/>
      <c r="B83" s="477"/>
      <c r="C83" s="131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105">
        <v>3250000</v>
      </c>
      <c r="L83" s="4">
        <f t="shared" si="4"/>
        <v>3042893</v>
      </c>
    </row>
    <row r="84" spans="1:12" x14ac:dyDescent="0.2">
      <c r="A84" s="479"/>
      <c r="B84" s="477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105">
        <v>744</v>
      </c>
      <c r="L84" s="4">
        <f t="shared" si="4"/>
        <v>2700</v>
      </c>
    </row>
    <row r="85" spans="1:12" x14ac:dyDescent="0.2">
      <c r="A85" s="479"/>
      <c r="B85" s="477"/>
      <c r="C85" s="131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105">
        <v>0</v>
      </c>
      <c r="L85" s="4">
        <f t="shared" si="4"/>
        <v>40000</v>
      </c>
    </row>
    <row r="86" spans="1:12" x14ac:dyDescent="0.2">
      <c r="A86" s="479"/>
      <c r="B86" s="477"/>
      <c r="C86" s="131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105">
        <v>0</v>
      </c>
      <c r="L86" s="4">
        <f t="shared" si="4"/>
        <v>262453</v>
      </c>
    </row>
    <row r="87" spans="1:12" ht="13.5" customHeight="1" x14ac:dyDescent="0.2">
      <c r="A87" s="479"/>
      <c r="B87" s="477"/>
      <c r="C87" s="131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105">
        <v>0</v>
      </c>
      <c r="L87" s="4">
        <f t="shared" si="4"/>
        <v>8077000</v>
      </c>
    </row>
    <row r="88" spans="1:12" ht="13.5" customHeight="1" x14ac:dyDescent="0.2">
      <c r="A88" s="479"/>
      <c r="B88" s="477"/>
      <c r="C88" s="131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105">
        <v>0</v>
      </c>
      <c r="L88" s="4">
        <f t="shared" si="4"/>
        <v>2251652</v>
      </c>
    </row>
    <row r="89" spans="1:12" x14ac:dyDescent="0.2">
      <c r="A89" s="479"/>
      <c r="B89" s="477"/>
      <c r="C89" s="131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105">
        <v>0</v>
      </c>
      <c r="L89" s="4">
        <f t="shared" si="4"/>
        <v>30539278</v>
      </c>
    </row>
    <row r="90" spans="1:12" x14ac:dyDescent="0.2">
      <c r="A90" s="480"/>
      <c r="B90" s="473"/>
      <c r="C90" s="131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105">
        <v>0</v>
      </c>
      <c r="L90" s="4">
        <f t="shared" si="4"/>
        <v>8245606</v>
      </c>
    </row>
    <row r="91" spans="1:12" ht="23.25" customHeight="1" x14ac:dyDescent="0.2">
      <c r="A91" s="481" t="s">
        <v>86</v>
      </c>
      <c r="B91" s="482"/>
      <c r="C91" s="483"/>
      <c r="D91" s="138">
        <f t="shared" ref="D91:L91" si="5">SUM(D31:D90)</f>
        <v>426209554</v>
      </c>
      <c r="E91" s="138">
        <f t="shared" si="5"/>
        <v>508833480</v>
      </c>
      <c r="F91" s="138">
        <f t="shared" si="5"/>
        <v>0</v>
      </c>
      <c r="G91" s="138">
        <f t="shared" si="5"/>
        <v>0</v>
      </c>
      <c r="H91" s="138">
        <f t="shared" si="5"/>
        <v>0</v>
      </c>
      <c r="I91" s="138">
        <f t="shared" si="5"/>
        <v>50800</v>
      </c>
      <c r="J91" s="138">
        <f t="shared" si="5"/>
        <v>508884280</v>
      </c>
      <c r="K91" s="138">
        <f t="shared" si="5"/>
        <v>262336717</v>
      </c>
      <c r="L91" s="138">
        <f t="shared" si="5"/>
        <v>246547563</v>
      </c>
    </row>
    <row r="92" spans="1:12" x14ac:dyDescent="0.2">
      <c r="F92" s="2"/>
    </row>
    <row r="93" spans="1:12" x14ac:dyDescent="0.2">
      <c r="F93" s="2"/>
    </row>
    <row r="94" spans="1:12" x14ac:dyDescent="0.2">
      <c r="F94" s="2"/>
    </row>
    <row r="95" spans="1:12" ht="15.75" x14ac:dyDescent="0.25">
      <c r="A95" s="64" t="s">
        <v>140</v>
      </c>
      <c r="F95" s="2"/>
    </row>
    <row r="96" spans="1:12" x14ac:dyDescent="0.2">
      <c r="G96" s="73">
        <v>43708</v>
      </c>
      <c r="L96" s="55"/>
    </row>
    <row r="97" spans="1:12" s="85" customFormat="1" ht="33.75" x14ac:dyDescent="0.2">
      <c r="A97" s="389" t="s">
        <v>101</v>
      </c>
      <c r="B97" s="390"/>
      <c r="C97" s="84" t="s">
        <v>44</v>
      </c>
      <c r="D97" s="86" t="s">
        <v>21</v>
      </c>
      <c r="E97" s="86" t="s">
        <v>129</v>
      </c>
      <c r="F97" s="87" t="s">
        <v>43</v>
      </c>
      <c r="G97" s="100" t="s">
        <v>126</v>
      </c>
      <c r="H97" s="100" t="s">
        <v>83</v>
      </c>
      <c r="I97" s="100" t="s">
        <v>141</v>
      </c>
      <c r="J97" s="86" t="s">
        <v>137</v>
      </c>
      <c r="K97" s="106" t="s">
        <v>135</v>
      </c>
    </row>
    <row r="98" spans="1:12" x14ac:dyDescent="0.2">
      <c r="A98" s="391"/>
      <c r="B98" s="378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">
      <c r="A99" s="391"/>
      <c r="B99" s="378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">
      <c r="A100" s="391"/>
      <c r="B100" s="378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">
      <c r="A101" s="391"/>
      <c r="B101" s="378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">
      <c r="A102" s="391"/>
      <c r="B102" s="378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">
      <c r="A103" s="391"/>
      <c r="B103" s="378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">
      <c r="A104" s="391"/>
      <c r="B104" s="378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">
      <c r="A105" s="391"/>
      <c r="B105" s="378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7">
        <f t="shared" si="15"/>
        <v>28044581</v>
      </c>
    </row>
    <row r="106" spans="1:12" x14ac:dyDescent="0.2">
      <c r="A106" s="391"/>
      <c r="B106" s="378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9">
        <f t="shared" si="16"/>
        <v>28044581</v>
      </c>
      <c r="L106" s="1"/>
    </row>
    <row r="107" spans="1:12" x14ac:dyDescent="0.2">
      <c r="A107" s="391"/>
      <c r="B107" s="378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">
      <c r="A108" s="391"/>
      <c r="B108" s="378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120">
        <f t="shared" si="18"/>
        <v>1060000</v>
      </c>
    </row>
    <row r="109" spans="1:12" x14ac:dyDescent="0.2">
      <c r="A109" s="391"/>
      <c r="B109" s="378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120">
        <f t="shared" si="19"/>
        <v>736000</v>
      </c>
    </row>
    <row r="110" spans="1:12" x14ac:dyDescent="0.2">
      <c r="A110" s="391"/>
      <c r="B110" s="378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">
      <c r="A111" s="391"/>
      <c r="B111" s="378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">
      <c r="A112" s="391"/>
      <c r="B112" s="378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">
      <c r="A113" s="391"/>
      <c r="B113" s="378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7">
        <f t="shared" si="23"/>
        <v>0</v>
      </c>
    </row>
    <row r="114" spans="1:12" x14ac:dyDescent="0.2">
      <c r="A114" s="391"/>
      <c r="B114" s="378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7">
        <f t="shared" si="24"/>
        <v>0</v>
      </c>
    </row>
    <row r="115" spans="1:12" x14ac:dyDescent="0.2">
      <c r="A115" s="391"/>
      <c r="B115" s="378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">
      <c r="A116" s="391"/>
      <c r="B116" s="378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">
      <c r="A117" s="391"/>
      <c r="B117" s="378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">
      <c r="A118" s="391"/>
      <c r="B118" s="378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7">
        <f t="shared" si="28"/>
        <v>0</v>
      </c>
    </row>
    <row r="119" spans="1:12" x14ac:dyDescent="0.2">
      <c r="A119" s="391"/>
      <c r="B119" s="378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8">
        <f t="shared" si="29"/>
        <v>73260</v>
      </c>
    </row>
    <row r="120" spans="1:12" x14ac:dyDescent="0.2">
      <c r="A120" s="391"/>
      <c r="B120" s="378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">
      <c r="A121" s="391"/>
      <c r="B121" s="378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7">
        <f t="shared" si="31"/>
        <v>83000</v>
      </c>
    </row>
    <row r="122" spans="1:12" x14ac:dyDescent="0.2">
      <c r="A122" s="391"/>
      <c r="B122" s="378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">
      <c r="A123" s="391"/>
      <c r="B123" s="378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">
      <c r="A124" s="391"/>
      <c r="B124" s="378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7">
        <f t="shared" si="34"/>
        <v>0</v>
      </c>
    </row>
    <row r="125" spans="1:12" x14ac:dyDescent="0.2">
      <c r="A125" s="391"/>
      <c r="B125" s="378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35">
        <f t="shared" si="35"/>
        <v>8668362</v>
      </c>
    </row>
    <row r="126" spans="1:12" x14ac:dyDescent="0.2">
      <c r="A126" s="391"/>
      <c r="B126" s="378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7">
        <f t="shared" si="36"/>
        <v>9534387</v>
      </c>
    </row>
    <row r="127" spans="1:12" x14ac:dyDescent="0.2">
      <c r="A127" s="391"/>
      <c r="B127" s="378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9">
        <f t="shared" si="37"/>
        <v>18202749</v>
      </c>
      <c r="L127" s="1"/>
    </row>
    <row r="128" spans="1:12" x14ac:dyDescent="0.2">
      <c r="A128" s="391"/>
      <c r="B128" s="378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">
      <c r="A129" s="391"/>
      <c r="B129" s="378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8">
        <f t="shared" si="39"/>
        <v>1818096</v>
      </c>
    </row>
    <row r="130" spans="1:12" x14ac:dyDescent="0.2">
      <c r="A130" s="391"/>
      <c r="B130" s="378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">
      <c r="A131" s="391"/>
      <c r="B131" s="378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">
      <c r="A132" s="391"/>
      <c r="B132" s="378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">
      <c r="A133" s="391"/>
      <c r="B133" s="378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">
      <c r="A134" s="391"/>
      <c r="B134" s="378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">
      <c r="A135" s="391"/>
      <c r="B135" s="378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">
      <c r="A136" s="391"/>
      <c r="B136" s="378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10">
        <f t="shared" si="44"/>
        <v>3967790</v>
      </c>
      <c r="L136" s="1"/>
    </row>
    <row r="137" spans="1:12" x14ac:dyDescent="0.2">
      <c r="A137" s="391"/>
      <c r="B137" s="378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11">
        <f t="shared" si="45"/>
        <v>215480447</v>
      </c>
      <c r="L137" s="1"/>
    </row>
    <row r="138" spans="1:12" x14ac:dyDescent="0.2">
      <c r="A138" s="392"/>
      <c r="B138" s="393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12"/>
      <c r="L139" s="1"/>
    </row>
    <row r="140" spans="1:12" x14ac:dyDescent="0.2">
      <c r="C140" s="5"/>
      <c r="D140" s="5"/>
      <c r="F140" s="2"/>
    </row>
    <row r="141" spans="1:12" x14ac:dyDescent="0.2">
      <c r="C141" s="5"/>
      <c r="D141" s="5"/>
      <c r="F141" s="2"/>
    </row>
  </sheetData>
  <mergeCells count="41"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31:A41"/>
    <mergeCell ref="B39:B41"/>
    <mergeCell ref="A46:A47"/>
    <mergeCell ref="B46:B47"/>
    <mergeCell ref="A42:A43"/>
    <mergeCell ref="B42:B43"/>
    <mergeCell ref="B31:B38"/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6" width="14.85546875" customWidth="1"/>
    <col min="7" max="10" width="11.140625" customWidth="1"/>
    <col min="11" max="11" width="14.42578125" customWidth="1"/>
    <col min="12" max="12" width="14.42578125" style="101" customWidth="1"/>
    <col min="13" max="13" width="18" customWidth="1"/>
  </cols>
  <sheetData>
    <row r="1" spans="1:13" x14ac:dyDescent="0.2">
      <c r="A1" s="491" t="s">
        <v>82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</row>
    <row r="2" spans="1:13" x14ac:dyDescent="0.2">
      <c r="F2" s="2"/>
    </row>
    <row r="3" spans="1:13" x14ac:dyDescent="0.2">
      <c r="E3" s="5"/>
      <c r="F3" s="3"/>
      <c r="L3" s="102"/>
    </row>
    <row r="4" spans="1:13" x14ac:dyDescent="0.2">
      <c r="A4" s="493" t="s">
        <v>19</v>
      </c>
      <c r="B4" s="495" t="s">
        <v>0</v>
      </c>
      <c r="C4" s="493" t="s">
        <v>44</v>
      </c>
      <c r="D4" s="493" t="s">
        <v>21</v>
      </c>
      <c r="E4" s="497" t="s">
        <v>112</v>
      </c>
      <c r="F4" s="499" t="s">
        <v>143</v>
      </c>
      <c r="G4" s="500"/>
      <c r="H4" s="500"/>
      <c r="I4" s="500"/>
      <c r="J4" s="501"/>
      <c r="K4" s="497" t="s">
        <v>142</v>
      </c>
      <c r="L4" s="502" t="s">
        <v>135</v>
      </c>
      <c r="M4" s="503" t="s">
        <v>84</v>
      </c>
    </row>
    <row r="5" spans="1:13" ht="46.5" customHeight="1" x14ac:dyDescent="0.2">
      <c r="A5" s="494"/>
      <c r="B5" s="496"/>
      <c r="C5" s="494"/>
      <c r="D5" s="494"/>
      <c r="E5" s="498"/>
      <c r="F5" s="136" t="s">
        <v>43</v>
      </c>
      <c r="G5" s="137" t="s">
        <v>126</v>
      </c>
      <c r="H5" s="137" t="s">
        <v>163</v>
      </c>
      <c r="I5" s="137" t="s">
        <v>144</v>
      </c>
      <c r="J5" s="137" t="s">
        <v>141</v>
      </c>
      <c r="K5" s="498"/>
      <c r="L5" s="502"/>
      <c r="M5" s="503"/>
    </row>
    <row r="6" spans="1:13" x14ac:dyDescent="0.2">
      <c r="A6" s="484" t="s">
        <v>38</v>
      </c>
      <c r="B6" s="380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103">
        <v>40000</v>
      </c>
      <c r="M6" s="4">
        <f>K6-L6</f>
        <v>0</v>
      </c>
    </row>
    <row r="7" spans="1:13" x14ac:dyDescent="0.2">
      <c r="A7" s="484"/>
      <c r="B7" s="380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103">
        <v>10800</v>
      </c>
      <c r="M7" s="4">
        <f t="shared" ref="M7:M29" si="1">K7-L7</f>
        <v>0</v>
      </c>
    </row>
    <row r="8" spans="1:13" x14ac:dyDescent="0.2">
      <c r="A8" s="484"/>
      <c r="B8" s="38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103">
        <v>1181</v>
      </c>
      <c r="M8" s="4">
        <f t="shared" si="1"/>
        <v>319</v>
      </c>
    </row>
    <row r="9" spans="1:13" x14ac:dyDescent="0.2">
      <c r="A9" s="484"/>
      <c r="B9" s="381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32">
        <v>2468000</v>
      </c>
      <c r="M9" s="4">
        <f t="shared" si="1"/>
        <v>0</v>
      </c>
    </row>
    <row r="10" spans="1:13" x14ac:dyDescent="0.2">
      <c r="A10" s="484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103">
        <v>10810958</v>
      </c>
      <c r="M10" s="4">
        <f t="shared" si="1"/>
        <v>0</v>
      </c>
    </row>
    <row r="11" spans="1:13" x14ac:dyDescent="0.2">
      <c r="A11" s="485" t="s">
        <v>50</v>
      </c>
      <c r="B11" s="3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103">
        <v>3638366</v>
      </c>
      <c r="M11" s="4">
        <f t="shared" si="1"/>
        <v>3366897</v>
      </c>
    </row>
    <row r="12" spans="1:13" x14ac:dyDescent="0.2">
      <c r="A12" s="486"/>
      <c r="B12" s="3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103">
        <v>3975367</v>
      </c>
      <c r="M12" s="4">
        <f t="shared" si="1"/>
        <v>524633</v>
      </c>
    </row>
    <row r="13" spans="1:13" x14ac:dyDescent="0.2">
      <c r="A13" s="146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103">
        <v>10044808</v>
      </c>
      <c r="M13" s="4">
        <f t="shared" si="1"/>
        <v>9701692</v>
      </c>
    </row>
    <row r="14" spans="1:13" x14ac:dyDescent="0.2">
      <c r="A14" s="14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103">
        <v>8235221</v>
      </c>
      <c r="M14" s="4">
        <f>K14-L14</f>
        <v>8023729</v>
      </c>
    </row>
    <row r="15" spans="1:13" x14ac:dyDescent="0.2">
      <c r="A15" s="485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103"/>
      <c r="M15" s="4">
        <f t="shared" si="1"/>
        <v>0</v>
      </c>
    </row>
    <row r="16" spans="1:13" x14ac:dyDescent="0.2">
      <c r="A16" s="487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103"/>
      <c r="M16" s="4">
        <f t="shared" si="1"/>
        <v>0</v>
      </c>
    </row>
    <row r="17" spans="1:13" x14ac:dyDescent="0.2">
      <c r="A17" s="487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103">
        <v>199713</v>
      </c>
      <c r="M17" s="4">
        <f t="shared" si="1"/>
        <v>0</v>
      </c>
    </row>
    <row r="18" spans="1:13" x14ac:dyDescent="0.2">
      <c r="A18" s="487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103"/>
      <c r="M18" s="4">
        <f t="shared" si="1"/>
        <v>0</v>
      </c>
    </row>
    <row r="19" spans="1:13" x14ac:dyDescent="0.2">
      <c r="A19" s="487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103"/>
      <c r="M19" s="4">
        <f t="shared" si="1"/>
        <v>0</v>
      </c>
    </row>
    <row r="20" spans="1:13" x14ac:dyDescent="0.2">
      <c r="A20" s="488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103">
        <v>2622748</v>
      </c>
      <c r="M20" s="4">
        <f t="shared" si="1"/>
        <v>34592064</v>
      </c>
    </row>
    <row r="21" spans="1:13" x14ac:dyDescent="0.2">
      <c r="A21" s="489"/>
      <c r="B21" s="3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103">
        <v>654581</v>
      </c>
      <c r="M21" s="4">
        <f t="shared" si="1"/>
        <v>0</v>
      </c>
    </row>
    <row r="22" spans="1:13" x14ac:dyDescent="0.2">
      <c r="A22" s="489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103">
        <v>17033910</v>
      </c>
      <c r="M22" s="4">
        <f t="shared" si="1"/>
        <v>0</v>
      </c>
    </row>
    <row r="23" spans="1:13" x14ac:dyDescent="0.2">
      <c r="A23" s="489"/>
      <c r="B23" s="343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103">
        <v>300</v>
      </c>
      <c r="M23" s="120">
        <f t="shared" si="1"/>
        <v>0</v>
      </c>
    </row>
    <row r="24" spans="1:13" x14ac:dyDescent="0.2">
      <c r="A24" s="490"/>
      <c r="B24" s="344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103">
        <v>0</v>
      </c>
      <c r="M24" s="4">
        <f t="shared" si="1"/>
        <v>500</v>
      </c>
    </row>
    <row r="25" spans="1:13" ht="21" customHeight="1" x14ac:dyDescent="0.2">
      <c r="A25" s="485" t="s">
        <v>132</v>
      </c>
      <c r="B25" s="472" t="s">
        <v>4</v>
      </c>
      <c r="C25" s="126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103">
        <v>13839752</v>
      </c>
      <c r="M25" s="4">
        <f t="shared" si="1"/>
        <v>0</v>
      </c>
    </row>
    <row r="26" spans="1:13" ht="21" customHeight="1" x14ac:dyDescent="0.2">
      <c r="A26" s="486"/>
      <c r="B26" s="473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103">
        <v>49375989</v>
      </c>
      <c r="M26" s="4">
        <f t="shared" si="1"/>
        <v>0</v>
      </c>
    </row>
    <row r="27" spans="1:13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7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103">
        <v>181920749</v>
      </c>
      <c r="M27" s="4">
        <f t="shared" si="1"/>
        <v>107614557</v>
      </c>
    </row>
    <row r="28" spans="1:13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103">
        <v>1392626</v>
      </c>
      <c r="M28" s="4">
        <f t="shared" si="1"/>
        <v>1803932</v>
      </c>
    </row>
    <row r="29" spans="1:13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103">
        <v>29700325</v>
      </c>
      <c r="M29" s="4">
        <f t="shared" si="1"/>
        <v>17802347</v>
      </c>
    </row>
    <row r="30" spans="1:13" ht="34.5" customHeight="1" x14ac:dyDescent="0.2">
      <c r="A30" s="481" t="s">
        <v>85</v>
      </c>
      <c r="B30" s="482"/>
      <c r="C30" s="483"/>
      <c r="D30" s="138">
        <f t="shared" ref="D30:M30" si="2">SUM(D6:D29)</f>
        <v>426209554</v>
      </c>
      <c r="E30" s="138">
        <f t="shared" si="2"/>
        <v>445617739</v>
      </c>
      <c r="F30" s="138">
        <f t="shared" si="2"/>
        <v>0</v>
      </c>
      <c r="G30" s="138">
        <f t="shared" si="2"/>
        <v>63215741</v>
      </c>
      <c r="H30" s="138">
        <f t="shared" si="2"/>
        <v>-1740637</v>
      </c>
      <c r="I30" s="138">
        <f t="shared" si="2"/>
        <v>12252421</v>
      </c>
      <c r="J30" s="138">
        <f t="shared" si="2"/>
        <v>50800</v>
      </c>
      <c r="K30" s="139">
        <f t="shared" si="2"/>
        <v>519396064</v>
      </c>
      <c r="L30" s="139">
        <f t="shared" si="2"/>
        <v>335965394</v>
      </c>
      <c r="M30" s="138">
        <f t="shared" si="2"/>
        <v>183430670</v>
      </c>
    </row>
    <row r="31" spans="1:13" x14ac:dyDescent="0.2">
      <c r="A31" s="341" t="s">
        <v>18</v>
      </c>
      <c r="B31" s="386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105"/>
      <c r="M31" s="4">
        <f t="shared" ref="M31:M90" si="4">K31-L31</f>
        <v>24000</v>
      </c>
    </row>
    <row r="32" spans="1:13" x14ac:dyDescent="0.2">
      <c r="A32" s="369"/>
      <c r="B32" s="387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105"/>
      <c r="M32" s="4">
        <f t="shared" si="4"/>
        <v>1870</v>
      </c>
    </row>
    <row r="33" spans="1:13" x14ac:dyDescent="0.2">
      <c r="A33" s="369"/>
      <c r="B33" s="387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105">
        <v>50000</v>
      </c>
      <c r="M33" s="4">
        <f t="shared" si="4"/>
        <v>0</v>
      </c>
    </row>
    <row r="34" spans="1:13" x14ac:dyDescent="0.2">
      <c r="A34" s="369"/>
      <c r="B34" s="387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105">
        <v>5381112</v>
      </c>
      <c r="M34" s="4">
        <f t="shared" si="4"/>
        <v>12071846</v>
      </c>
    </row>
    <row r="35" spans="1:13" x14ac:dyDescent="0.2">
      <c r="A35" s="369"/>
      <c r="B35" s="387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105">
        <v>73260</v>
      </c>
      <c r="M35" s="4">
        <f t="shared" si="4"/>
        <v>0</v>
      </c>
    </row>
    <row r="36" spans="1:13" x14ac:dyDescent="0.2">
      <c r="A36" s="369"/>
      <c r="B36" s="387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105">
        <v>78990</v>
      </c>
      <c r="M36" s="4">
        <f t="shared" si="4"/>
        <v>15660</v>
      </c>
    </row>
    <row r="37" spans="1:13" x14ac:dyDescent="0.2">
      <c r="A37" s="369"/>
      <c r="B37" s="387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105">
        <v>83000</v>
      </c>
      <c r="M37" s="4">
        <f t="shared" si="4"/>
        <v>0</v>
      </c>
    </row>
    <row r="38" spans="1:13" x14ac:dyDescent="0.2">
      <c r="A38" s="369"/>
      <c r="B38" s="388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105">
        <v>40000</v>
      </c>
      <c r="M38" s="4">
        <f t="shared" si="4"/>
        <v>0</v>
      </c>
    </row>
    <row r="39" spans="1:13" x14ac:dyDescent="0.2">
      <c r="A39" s="369"/>
      <c r="B39" s="343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33">
        <v>3520</v>
      </c>
      <c r="M39" s="120">
        <f t="shared" si="4"/>
        <v>0</v>
      </c>
    </row>
    <row r="40" spans="1:13" x14ac:dyDescent="0.2">
      <c r="A40" s="369"/>
      <c r="B40" s="385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105">
        <v>0</v>
      </c>
      <c r="M40" s="4">
        <f t="shared" si="4"/>
        <v>0</v>
      </c>
    </row>
    <row r="41" spans="1:13" x14ac:dyDescent="0.2">
      <c r="A41" s="369"/>
      <c r="B41" s="385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105">
        <v>215480447</v>
      </c>
      <c r="M41" s="4">
        <f t="shared" si="4"/>
        <v>127222089</v>
      </c>
    </row>
    <row r="42" spans="1:13" x14ac:dyDescent="0.2">
      <c r="A42" s="341" t="s">
        <v>24</v>
      </c>
      <c r="B42" s="343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105">
        <v>3579633</v>
      </c>
      <c r="M42" s="4">
        <f t="shared" si="4"/>
        <v>3425630</v>
      </c>
    </row>
    <row r="43" spans="1:13" x14ac:dyDescent="0.2">
      <c r="A43" s="342"/>
      <c r="B43" s="34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105">
        <v>3967790</v>
      </c>
      <c r="M43" s="4">
        <f t="shared" si="4"/>
        <v>532210</v>
      </c>
    </row>
    <row r="44" spans="1:13" x14ac:dyDescent="0.2">
      <c r="A44" s="341" t="s">
        <v>30</v>
      </c>
      <c r="B44" s="343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105">
        <v>5085209</v>
      </c>
      <c r="M44" s="4">
        <f t="shared" si="4"/>
        <v>7651291</v>
      </c>
    </row>
    <row r="45" spans="1:13" x14ac:dyDescent="0.2">
      <c r="A45" s="342"/>
      <c r="B45" s="34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105">
        <v>50000</v>
      </c>
      <c r="M45" s="4">
        <f t="shared" si="4"/>
        <v>0</v>
      </c>
    </row>
    <row r="46" spans="1:13" x14ac:dyDescent="0.2">
      <c r="A46" s="341" t="s">
        <v>138</v>
      </c>
      <c r="B46" s="370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105">
        <v>0</v>
      </c>
      <c r="M46" s="4">
        <f>K46-L46</f>
        <v>0</v>
      </c>
    </row>
    <row r="47" spans="1:13" x14ac:dyDescent="0.2">
      <c r="A47" s="360"/>
      <c r="B47" s="371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105">
        <v>9484387</v>
      </c>
      <c r="M47" s="4">
        <f>K47-L47</f>
        <v>6774563</v>
      </c>
    </row>
    <row r="48" spans="1:13" x14ac:dyDescent="0.2">
      <c r="A48" s="341" t="s">
        <v>48</v>
      </c>
      <c r="B48" s="370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105">
        <v>0</v>
      </c>
      <c r="M48" s="4">
        <f t="shared" si="4"/>
        <v>0</v>
      </c>
    </row>
    <row r="49" spans="1:13" x14ac:dyDescent="0.2">
      <c r="A49" s="369"/>
      <c r="B49" s="371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105">
        <v>0</v>
      </c>
      <c r="M49" s="4">
        <f t="shared" si="4"/>
        <v>0</v>
      </c>
    </row>
    <row r="50" spans="1:13" x14ac:dyDescent="0.2">
      <c r="A50" s="369"/>
      <c r="B50" s="371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105">
        <v>0</v>
      </c>
      <c r="M50" s="4">
        <f t="shared" si="4"/>
        <v>0</v>
      </c>
    </row>
    <row r="51" spans="1:13" x14ac:dyDescent="0.2">
      <c r="A51" s="369"/>
      <c r="B51" s="371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105">
        <v>500</v>
      </c>
      <c r="M51" s="4">
        <f t="shared" si="4"/>
        <v>99213</v>
      </c>
    </row>
    <row r="52" spans="1:13" x14ac:dyDescent="0.2">
      <c r="A52" s="369"/>
      <c r="B52" s="371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105">
        <v>0</v>
      </c>
      <c r="M52" s="4">
        <f t="shared" si="4"/>
        <v>0</v>
      </c>
    </row>
    <row r="53" spans="1:13" x14ac:dyDescent="0.2">
      <c r="A53" s="369"/>
      <c r="B53" s="371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105">
        <v>100000</v>
      </c>
      <c r="M53" s="4">
        <f t="shared" si="4"/>
        <v>0</v>
      </c>
    </row>
    <row r="54" spans="1:13" x14ac:dyDescent="0.2">
      <c r="A54" s="369"/>
      <c r="B54" s="371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105">
        <v>0</v>
      </c>
      <c r="M54" s="4">
        <f t="shared" si="4"/>
        <v>0</v>
      </c>
    </row>
    <row r="55" spans="1:13" x14ac:dyDescent="0.2">
      <c r="A55" s="369"/>
      <c r="B55" s="371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105">
        <v>0</v>
      </c>
      <c r="M55" s="4">
        <f t="shared" si="4"/>
        <v>0</v>
      </c>
    </row>
    <row r="56" spans="1:13" x14ac:dyDescent="0.2">
      <c r="A56" s="369"/>
      <c r="B56" s="371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105">
        <v>0</v>
      </c>
      <c r="M56" s="4">
        <f t="shared" si="4"/>
        <v>0</v>
      </c>
    </row>
    <row r="57" spans="1:13" x14ac:dyDescent="0.2">
      <c r="A57" s="369"/>
      <c r="B57" s="371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105">
        <v>0</v>
      </c>
      <c r="M57" s="4">
        <f t="shared" si="4"/>
        <v>0</v>
      </c>
    </row>
    <row r="58" spans="1:13" x14ac:dyDescent="0.2">
      <c r="A58" s="369"/>
      <c r="B58" s="371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105">
        <v>0</v>
      </c>
      <c r="M58" s="4">
        <f t="shared" si="4"/>
        <v>0</v>
      </c>
    </row>
    <row r="59" spans="1:13" x14ac:dyDescent="0.2">
      <c r="A59" s="369"/>
      <c r="B59" s="371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105">
        <v>0</v>
      </c>
      <c r="M59" s="4">
        <f t="shared" si="4"/>
        <v>0</v>
      </c>
    </row>
    <row r="60" spans="1:13" x14ac:dyDescent="0.2">
      <c r="A60" s="341" t="s">
        <v>49</v>
      </c>
      <c r="B60" s="14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105">
        <v>8</v>
      </c>
      <c r="M60" s="4">
        <f t="shared" si="4"/>
        <v>0</v>
      </c>
    </row>
    <row r="61" spans="1:13" ht="12.75" customHeight="1" x14ac:dyDescent="0.2">
      <c r="A61" s="369"/>
      <c r="B61" s="394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105">
        <v>560000</v>
      </c>
      <c r="M61" s="4">
        <f t="shared" si="4"/>
        <v>410000</v>
      </c>
    </row>
    <row r="62" spans="1:13" x14ac:dyDescent="0.2">
      <c r="A62" s="369"/>
      <c r="B62" s="394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105">
        <v>736000</v>
      </c>
      <c r="M62" s="4">
        <f t="shared" si="4"/>
        <v>10055000</v>
      </c>
    </row>
    <row r="63" spans="1:13" x14ac:dyDescent="0.2">
      <c r="A63" s="369"/>
      <c r="B63" s="394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105">
        <v>107800</v>
      </c>
      <c r="M63" s="4">
        <f t="shared" si="4"/>
        <v>3004482</v>
      </c>
    </row>
    <row r="64" spans="1:13" x14ac:dyDescent="0.2">
      <c r="A64" s="369"/>
      <c r="B64" s="394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105">
        <v>0</v>
      </c>
      <c r="M64" s="4">
        <f t="shared" si="4"/>
        <v>230000</v>
      </c>
    </row>
    <row r="65" spans="1:13" x14ac:dyDescent="0.2">
      <c r="A65" s="369"/>
      <c r="B65" s="394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105">
        <v>0</v>
      </c>
      <c r="M65" s="4">
        <f t="shared" si="4"/>
        <v>72000</v>
      </c>
    </row>
    <row r="66" spans="1:13" x14ac:dyDescent="0.2">
      <c r="A66" s="369"/>
      <c r="B66" s="394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105">
        <v>0</v>
      </c>
      <c r="M66" s="4">
        <f t="shared" si="4"/>
        <v>230000</v>
      </c>
    </row>
    <row r="67" spans="1:13" x14ac:dyDescent="0.2">
      <c r="A67" s="369"/>
      <c r="B67" s="394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105">
        <v>750000</v>
      </c>
      <c r="M67" s="4">
        <f t="shared" si="4"/>
        <v>7259100</v>
      </c>
    </row>
    <row r="68" spans="1:13" x14ac:dyDescent="0.2">
      <c r="A68" s="369"/>
      <c r="B68" s="394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105">
        <v>2436000</v>
      </c>
      <c r="M68" s="4">
        <f t="shared" si="4"/>
        <v>11563992</v>
      </c>
    </row>
    <row r="69" spans="1:13" x14ac:dyDescent="0.2">
      <c r="A69" s="369"/>
      <c r="B69" s="394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105">
        <v>0</v>
      </c>
      <c r="M69" s="4">
        <f t="shared" si="4"/>
        <v>292100</v>
      </c>
    </row>
    <row r="70" spans="1:13" x14ac:dyDescent="0.2">
      <c r="A70" s="369"/>
      <c r="B70" s="394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105">
        <v>657720</v>
      </c>
      <c r="M70" s="4">
        <f t="shared" si="4"/>
        <v>4470201</v>
      </c>
    </row>
    <row r="71" spans="1:13" x14ac:dyDescent="0.2">
      <c r="A71" s="369"/>
      <c r="B71" s="394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105">
        <v>1900</v>
      </c>
      <c r="M71" s="4">
        <f t="shared" si="4"/>
        <v>227592</v>
      </c>
    </row>
    <row r="72" spans="1:13" x14ac:dyDescent="0.2">
      <c r="A72" s="369"/>
      <c r="B72" s="394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105">
        <v>0</v>
      </c>
      <c r="M72" s="4">
        <f t="shared" si="4"/>
        <v>0</v>
      </c>
    </row>
    <row r="73" spans="1:13" x14ac:dyDescent="0.2">
      <c r="A73" s="369"/>
      <c r="B73" s="394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105">
        <v>704400</v>
      </c>
      <c r="M73" s="4">
        <f t="shared" si="4"/>
        <v>0</v>
      </c>
    </row>
    <row r="74" spans="1:13" x14ac:dyDescent="0.2">
      <c r="A74" s="369"/>
      <c r="B74" s="394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105">
        <v>1818096</v>
      </c>
      <c r="M74" s="4">
        <f t="shared" si="4"/>
        <v>0</v>
      </c>
    </row>
    <row r="75" spans="1:13" x14ac:dyDescent="0.2">
      <c r="A75" s="369"/>
      <c r="B75" s="394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105">
        <v>2568661</v>
      </c>
      <c r="M75" s="4">
        <f t="shared" si="4"/>
        <v>109899</v>
      </c>
    </row>
    <row r="76" spans="1:13" x14ac:dyDescent="0.2">
      <c r="A76" s="369"/>
      <c r="B76" s="394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105">
        <v>1374613</v>
      </c>
      <c r="M76" s="4">
        <f t="shared" si="4"/>
        <v>29672</v>
      </c>
    </row>
    <row r="77" spans="1:13" x14ac:dyDescent="0.2">
      <c r="A77" s="369"/>
      <c r="B77" s="394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105">
        <v>2828729</v>
      </c>
      <c r="M77" s="4">
        <f t="shared" si="4"/>
        <v>1293214</v>
      </c>
    </row>
    <row r="78" spans="1:13" x14ac:dyDescent="0.2">
      <c r="A78" s="342"/>
      <c r="B78" s="394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105">
        <v>493942</v>
      </c>
      <c r="M78" s="4">
        <f t="shared" si="4"/>
        <v>618982</v>
      </c>
    </row>
    <row r="79" spans="1:13" ht="16.5" customHeight="1" x14ac:dyDescent="0.2">
      <c r="A79" s="478" t="s">
        <v>127</v>
      </c>
      <c r="B79" s="472" t="s">
        <v>128</v>
      </c>
      <c r="C79" s="131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105">
        <v>500000</v>
      </c>
      <c r="M79" s="4">
        <f t="shared" si="4"/>
        <v>4774140</v>
      </c>
    </row>
    <row r="80" spans="1:13" x14ac:dyDescent="0.2">
      <c r="A80" s="479"/>
      <c r="B80" s="477"/>
      <c r="C80" s="131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105">
        <v>87500</v>
      </c>
      <c r="M80" s="4">
        <f t="shared" si="4"/>
        <v>891019</v>
      </c>
    </row>
    <row r="81" spans="1:13" x14ac:dyDescent="0.2">
      <c r="A81" s="479"/>
      <c r="B81" s="477"/>
      <c r="C81" s="131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105">
        <v>2756</v>
      </c>
      <c r="M81" s="4">
        <f t="shared" si="4"/>
        <v>0</v>
      </c>
    </row>
    <row r="82" spans="1:13" x14ac:dyDescent="0.2">
      <c r="A82" s="479"/>
      <c r="B82" s="477"/>
      <c r="C82" s="131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105">
        <v>0</v>
      </c>
      <c r="M82" s="4">
        <f t="shared" si="4"/>
        <v>1248000</v>
      </c>
    </row>
    <row r="83" spans="1:13" x14ac:dyDescent="0.2">
      <c r="A83" s="479"/>
      <c r="B83" s="477"/>
      <c r="C83" s="131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105">
        <v>3250000</v>
      </c>
      <c r="M83" s="4">
        <f t="shared" si="4"/>
        <v>3042893</v>
      </c>
    </row>
    <row r="84" spans="1:13" x14ac:dyDescent="0.2">
      <c r="A84" s="479"/>
      <c r="B84" s="477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105">
        <v>744</v>
      </c>
      <c r="M84" s="4">
        <f t="shared" si="4"/>
        <v>2700</v>
      </c>
    </row>
    <row r="85" spans="1:13" x14ac:dyDescent="0.2">
      <c r="A85" s="479"/>
      <c r="B85" s="477"/>
      <c r="C85" s="131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105">
        <v>0</v>
      </c>
      <c r="M85" s="4">
        <f t="shared" si="4"/>
        <v>40000</v>
      </c>
    </row>
    <row r="86" spans="1:13" x14ac:dyDescent="0.2">
      <c r="A86" s="479"/>
      <c r="B86" s="477"/>
      <c r="C86" s="131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105">
        <v>0</v>
      </c>
      <c r="M86" s="4">
        <f t="shared" si="4"/>
        <v>262453</v>
      </c>
    </row>
    <row r="87" spans="1:13" ht="13.5" customHeight="1" x14ac:dyDescent="0.2">
      <c r="A87" s="479"/>
      <c r="B87" s="477"/>
      <c r="C87" s="131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105">
        <v>0</v>
      </c>
      <c r="M87" s="4">
        <f t="shared" si="4"/>
        <v>8077000</v>
      </c>
    </row>
    <row r="88" spans="1:13" ht="13.5" customHeight="1" x14ac:dyDescent="0.2">
      <c r="A88" s="479"/>
      <c r="B88" s="477"/>
      <c r="C88" s="131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105">
        <v>0</v>
      </c>
      <c r="M88" s="4">
        <f t="shared" si="4"/>
        <v>2251652</v>
      </c>
    </row>
    <row r="89" spans="1:13" x14ac:dyDescent="0.2">
      <c r="A89" s="479"/>
      <c r="B89" s="477"/>
      <c r="C89" s="131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105">
        <v>0</v>
      </c>
      <c r="M89" s="4">
        <f t="shared" si="4"/>
        <v>30539278</v>
      </c>
    </row>
    <row r="90" spans="1:13" x14ac:dyDescent="0.2">
      <c r="A90" s="480"/>
      <c r="B90" s="473"/>
      <c r="C90" s="131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105">
        <v>0</v>
      </c>
      <c r="M90" s="4">
        <f t="shared" si="4"/>
        <v>8245606</v>
      </c>
    </row>
    <row r="91" spans="1:13" ht="23.25" customHeight="1" x14ac:dyDescent="0.2">
      <c r="A91" s="481" t="s">
        <v>86</v>
      </c>
      <c r="B91" s="482"/>
      <c r="C91" s="483"/>
      <c r="D91" s="138">
        <f t="shared" ref="D91:M91" si="5">SUM(D31:D90)</f>
        <v>426209554</v>
      </c>
      <c r="E91" s="138">
        <f t="shared" si="5"/>
        <v>445617739</v>
      </c>
      <c r="F91" s="138">
        <f t="shared" si="5"/>
        <v>0</v>
      </c>
      <c r="G91" s="138">
        <f t="shared" si="5"/>
        <v>63215741</v>
      </c>
      <c r="H91" s="138">
        <f t="shared" si="5"/>
        <v>-1740637</v>
      </c>
      <c r="I91" s="138">
        <f t="shared" si="5"/>
        <v>12252421</v>
      </c>
      <c r="J91" s="138">
        <f t="shared" si="5"/>
        <v>50800</v>
      </c>
      <c r="K91" s="138">
        <f t="shared" si="5"/>
        <v>519396064</v>
      </c>
      <c r="L91" s="138">
        <f t="shared" si="5"/>
        <v>262336717</v>
      </c>
      <c r="M91" s="138">
        <f t="shared" si="5"/>
        <v>257059347</v>
      </c>
    </row>
    <row r="92" spans="1:13" x14ac:dyDescent="0.2">
      <c r="F92" s="2"/>
    </row>
    <row r="93" spans="1:13" x14ac:dyDescent="0.2">
      <c r="F93" s="2"/>
    </row>
    <row r="94" spans="1:13" x14ac:dyDescent="0.2">
      <c r="F94" s="2"/>
    </row>
    <row r="95" spans="1:13" ht="15.75" x14ac:dyDescent="0.25">
      <c r="A95" s="64" t="s">
        <v>140</v>
      </c>
      <c r="F95" s="2"/>
    </row>
    <row r="96" spans="1:13" x14ac:dyDescent="0.2">
      <c r="G96" s="73"/>
      <c r="H96" s="73"/>
      <c r="M96" s="55"/>
    </row>
    <row r="97" spans="1:13" s="85" customFormat="1" ht="48.75" customHeight="1" x14ac:dyDescent="0.2">
      <c r="A97" s="389" t="s">
        <v>101</v>
      </c>
      <c r="B97" s="390"/>
      <c r="C97" s="84" t="s">
        <v>44</v>
      </c>
      <c r="D97" s="86" t="s">
        <v>21</v>
      </c>
      <c r="E97" s="86" t="s">
        <v>112</v>
      </c>
      <c r="F97" s="87" t="s">
        <v>43</v>
      </c>
      <c r="G97" s="100" t="s">
        <v>126</v>
      </c>
      <c r="H97" s="100" t="s">
        <v>163</v>
      </c>
      <c r="I97" s="100" t="s">
        <v>144</v>
      </c>
      <c r="J97" s="100" t="s">
        <v>141</v>
      </c>
      <c r="K97" s="86" t="s">
        <v>142</v>
      </c>
      <c r="L97" s="106" t="s">
        <v>135</v>
      </c>
    </row>
    <row r="98" spans="1:13" x14ac:dyDescent="0.2">
      <c r="A98" s="391"/>
      <c r="B98" s="378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">
      <c r="A99" s="391"/>
      <c r="B99" s="378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">
      <c r="A100" s="391"/>
      <c r="B100" s="378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">
      <c r="A101" s="391"/>
      <c r="B101" s="378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">
      <c r="A102" s="391"/>
      <c r="B102" s="378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">
      <c r="A103" s="391"/>
      <c r="B103" s="378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">
      <c r="A104" s="391"/>
      <c r="B104" s="378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">
      <c r="A105" s="391"/>
      <c r="B105" s="378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7">
        <f t="shared" si="19"/>
        <v>28044581</v>
      </c>
    </row>
    <row r="106" spans="1:13" x14ac:dyDescent="0.2">
      <c r="A106" s="391"/>
      <c r="B106" s="378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9">
        <f t="shared" si="21"/>
        <v>28044581</v>
      </c>
      <c r="M106" s="1"/>
    </row>
    <row r="107" spans="1:13" x14ac:dyDescent="0.2">
      <c r="A107" s="391"/>
      <c r="B107" s="378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">
      <c r="A108" s="391"/>
      <c r="B108" s="378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120">
        <f t="shared" si="25"/>
        <v>1060000</v>
      </c>
    </row>
    <row r="109" spans="1:13" x14ac:dyDescent="0.2">
      <c r="A109" s="391"/>
      <c r="B109" s="378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120">
        <f t="shared" si="27"/>
        <v>736000</v>
      </c>
    </row>
    <row r="110" spans="1:13" x14ac:dyDescent="0.2">
      <c r="A110" s="391"/>
      <c r="B110" s="378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">
      <c r="A111" s="391"/>
      <c r="B111" s="378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">
      <c r="A112" s="391"/>
      <c r="B112" s="378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">
      <c r="A113" s="391"/>
      <c r="B113" s="378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7">
        <f t="shared" si="35"/>
        <v>0</v>
      </c>
    </row>
    <row r="114" spans="1:13" x14ac:dyDescent="0.2">
      <c r="A114" s="391"/>
      <c r="B114" s="378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7">
        <f t="shared" si="37"/>
        <v>0</v>
      </c>
    </row>
    <row r="115" spans="1:13" x14ac:dyDescent="0.2">
      <c r="A115" s="391"/>
      <c r="B115" s="378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">
      <c r="A116" s="391"/>
      <c r="B116" s="378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">
      <c r="A117" s="391"/>
      <c r="B117" s="378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">
      <c r="A118" s="391"/>
      <c r="B118" s="378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7">
        <f t="shared" si="45"/>
        <v>0</v>
      </c>
    </row>
    <row r="119" spans="1:13" x14ac:dyDescent="0.2">
      <c r="A119" s="391"/>
      <c r="B119" s="378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8">
        <f t="shared" si="47"/>
        <v>73260</v>
      </c>
    </row>
    <row r="120" spans="1:13" x14ac:dyDescent="0.2">
      <c r="A120" s="391"/>
      <c r="B120" s="378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">
      <c r="A121" s="391"/>
      <c r="B121" s="378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7">
        <f t="shared" si="51"/>
        <v>83000</v>
      </c>
    </row>
    <row r="122" spans="1:13" x14ac:dyDescent="0.2">
      <c r="A122" s="391"/>
      <c r="B122" s="378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">
      <c r="A123" s="391"/>
      <c r="B123" s="378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">
      <c r="A124" s="391"/>
      <c r="B124" s="378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7">
        <f t="shared" si="57"/>
        <v>0</v>
      </c>
    </row>
    <row r="125" spans="1:13" x14ac:dyDescent="0.2">
      <c r="A125" s="391"/>
      <c r="B125" s="378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35">
        <f t="shared" si="59"/>
        <v>8668362</v>
      </c>
    </row>
    <row r="126" spans="1:13" x14ac:dyDescent="0.2">
      <c r="A126" s="391"/>
      <c r="B126" s="378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7">
        <f t="shared" si="61"/>
        <v>9534387</v>
      </c>
    </row>
    <row r="127" spans="1:13" x14ac:dyDescent="0.2">
      <c r="A127" s="391"/>
      <c r="B127" s="378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9">
        <f t="shared" si="63"/>
        <v>18202749</v>
      </c>
      <c r="M127" s="1"/>
    </row>
    <row r="128" spans="1:13" x14ac:dyDescent="0.2">
      <c r="A128" s="391"/>
      <c r="B128" s="378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">
      <c r="A129" s="391"/>
      <c r="B129" s="378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8">
        <f t="shared" si="67"/>
        <v>1818096</v>
      </c>
    </row>
    <row r="130" spans="1:13" x14ac:dyDescent="0.2">
      <c r="A130" s="391"/>
      <c r="B130" s="378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">
      <c r="A131" s="391"/>
      <c r="B131" s="378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">
      <c r="A132" s="391"/>
      <c r="B132" s="378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">
      <c r="A133" s="391"/>
      <c r="B133" s="378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">
      <c r="A134" s="391"/>
      <c r="B134" s="378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">
      <c r="A135" s="391"/>
      <c r="B135" s="378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">
      <c r="A136" s="391"/>
      <c r="B136" s="378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10">
        <f t="shared" si="79"/>
        <v>3967790</v>
      </c>
      <c r="M136" s="1"/>
    </row>
    <row r="137" spans="1:13" x14ac:dyDescent="0.2">
      <c r="A137" s="391"/>
      <c r="B137" s="378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11">
        <f t="shared" si="81"/>
        <v>215480447</v>
      </c>
      <c r="M137" s="1"/>
    </row>
    <row r="138" spans="1:13" x14ac:dyDescent="0.2">
      <c r="A138" s="392"/>
      <c r="B138" s="393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"/>
      <c r="L139" s="112"/>
      <c r="M139" s="1"/>
    </row>
    <row r="140" spans="1:13" x14ac:dyDescent="0.2">
      <c r="C140" s="5"/>
      <c r="D140" s="5"/>
      <c r="F140" s="2"/>
    </row>
    <row r="141" spans="1:13" x14ac:dyDescent="0.2">
      <c r="C141" s="5"/>
      <c r="D141" s="5"/>
      <c r="F141" s="2"/>
    </row>
    <row r="146" spans="1:6" x14ac:dyDescent="0.2">
      <c r="A146" s="16" t="s">
        <v>52</v>
      </c>
      <c r="B146" s="16"/>
      <c r="C146" s="16"/>
      <c r="D146" s="16"/>
      <c r="E146" s="16"/>
      <c r="F146" s="16"/>
    </row>
    <row r="147" spans="1:6" x14ac:dyDescent="0.2">
      <c r="A147" s="153"/>
      <c r="B147" s="153"/>
      <c r="C147" s="153"/>
      <c r="D147" s="14"/>
      <c r="E147" s="14"/>
      <c r="F147" s="15"/>
    </row>
    <row r="148" spans="1:6" x14ac:dyDescent="0.2">
      <c r="A148" s="16" t="s">
        <v>145</v>
      </c>
      <c r="B148" s="16"/>
      <c r="C148" s="16"/>
      <c r="D148" s="16"/>
      <c r="E148" s="151"/>
      <c r="F148" s="15">
        <v>0</v>
      </c>
    </row>
    <row r="149" spans="1:6" x14ac:dyDescent="0.2">
      <c r="A149" s="16" t="s">
        <v>146</v>
      </c>
      <c r="B149" s="16"/>
      <c r="C149" s="16"/>
      <c r="D149" s="16"/>
      <c r="E149" s="151"/>
      <c r="F149" s="15">
        <v>0</v>
      </c>
    </row>
    <row r="150" spans="1:6" x14ac:dyDescent="0.2">
      <c r="A150" s="16" t="s">
        <v>147</v>
      </c>
      <c r="B150" s="16"/>
      <c r="C150" s="16"/>
      <c r="D150" s="16"/>
      <c r="E150" s="151"/>
      <c r="F150" s="15">
        <f>SUM(H27,I27)</f>
        <v>10511784</v>
      </c>
    </row>
    <row r="151" spans="1:6" x14ac:dyDescent="0.2">
      <c r="A151" s="366" t="s">
        <v>159</v>
      </c>
      <c r="B151" s="366"/>
      <c r="C151" s="366"/>
      <c r="D151" s="366"/>
      <c r="E151" s="151"/>
      <c r="F151" s="15">
        <f>SUM(G25)</f>
        <v>13839752</v>
      </c>
    </row>
    <row r="152" spans="1:6" x14ac:dyDescent="0.2">
      <c r="A152" s="366" t="s">
        <v>58</v>
      </c>
      <c r="B152" s="366"/>
      <c r="C152" s="366"/>
      <c r="D152" s="366"/>
      <c r="E152" s="151"/>
      <c r="F152" s="15">
        <v>0</v>
      </c>
    </row>
    <row r="153" spans="1:6" x14ac:dyDescent="0.2">
      <c r="A153" s="16" t="s">
        <v>158</v>
      </c>
      <c r="B153" s="16"/>
      <c r="C153" s="16"/>
      <c r="D153" s="16"/>
      <c r="E153" s="151"/>
      <c r="F153" s="15">
        <f>G26</f>
        <v>49375989</v>
      </c>
    </row>
    <row r="154" spans="1:6" x14ac:dyDescent="0.2">
      <c r="A154" s="151" t="s">
        <v>61</v>
      </c>
      <c r="B154" s="151"/>
      <c r="C154" s="151"/>
      <c r="D154" s="151"/>
      <c r="E154" s="151"/>
      <c r="F154" s="15">
        <v>0</v>
      </c>
    </row>
    <row r="155" spans="1:6" x14ac:dyDescent="0.2">
      <c r="A155" s="366" t="s">
        <v>62</v>
      </c>
      <c r="B155" s="366"/>
      <c r="C155" s="366"/>
      <c r="D155" s="366"/>
      <c r="E155" s="151"/>
      <c r="F155" s="15">
        <f>SUM(J6:J7)</f>
        <v>50800</v>
      </c>
    </row>
    <row r="156" spans="1:6" x14ac:dyDescent="0.2">
      <c r="A156" s="152" t="s">
        <v>149</v>
      </c>
      <c r="B156" s="152"/>
      <c r="C156" s="152"/>
      <c r="D156" s="152"/>
      <c r="E156" s="152"/>
      <c r="F156" s="19">
        <f>SUM(I5)</f>
        <v>0</v>
      </c>
    </row>
    <row r="157" spans="1:6" x14ac:dyDescent="0.2">
      <c r="A157" s="366" t="s">
        <v>63</v>
      </c>
      <c r="B157" s="366"/>
      <c r="C157" s="366"/>
      <c r="D157" s="366"/>
      <c r="E157" s="151"/>
      <c r="F157" s="15">
        <f>SUM(F148:F156)</f>
        <v>73778325</v>
      </c>
    </row>
    <row r="158" spans="1:6" x14ac:dyDescent="0.2">
      <c r="A158" s="368"/>
      <c r="B158" s="368"/>
      <c r="C158" s="368"/>
      <c r="D158" s="368"/>
      <c r="E158" s="368"/>
      <c r="F158" s="368"/>
    </row>
    <row r="159" spans="1:6" x14ac:dyDescent="0.2">
      <c r="A159" s="368"/>
      <c r="B159" s="368"/>
      <c r="C159" s="368"/>
      <c r="D159" s="368"/>
      <c r="E159" s="368"/>
      <c r="F159" s="368"/>
    </row>
    <row r="160" spans="1:6" x14ac:dyDescent="0.2">
      <c r="A160" s="368"/>
      <c r="B160" s="368"/>
      <c r="C160" s="368"/>
      <c r="D160" s="368"/>
      <c r="E160" s="368"/>
      <c r="F160" s="368"/>
    </row>
    <row r="161" spans="1:6" x14ac:dyDescent="0.2">
      <c r="A161" s="366" t="s">
        <v>64</v>
      </c>
      <c r="B161" s="366"/>
      <c r="C161" s="366"/>
      <c r="D161" s="366"/>
      <c r="E161" s="366"/>
      <c r="F161" s="366"/>
    </row>
    <row r="162" spans="1:6" x14ac:dyDescent="0.2">
      <c r="A162" s="368"/>
      <c r="B162" s="368"/>
      <c r="C162" s="368"/>
      <c r="D162" s="368"/>
      <c r="E162" s="368"/>
      <c r="F162" s="368"/>
    </row>
    <row r="163" spans="1:6" x14ac:dyDescent="0.2">
      <c r="A163" s="366" t="s">
        <v>65</v>
      </c>
      <c r="B163" s="366"/>
      <c r="C163" s="366"/>
      <c r="D163" s="366"/>
      <c r="E163" s="151"/>
      <c r="F163" s="15">
        <f>SUM(H41:I41)</f>
        <v>10511784</v>
      </c>
    </row>
    <row r="164" spans="1:6" x14ac:dyDescent="0.2">
      <c r="A164" s="151" t="s">
        <v>150</v>
      </c>
      <c r="B164" s="151"/>
      <c r="C164" s="151"/>
      <c r="D164" s="151"/>
      <c r="E164" s="151"/>
      <c r="F164" s="15">
        <v>0</v>
      </c>
    </row>
    <row r="165" spans="1:6" x14ac:dyDescent="0.2">
      <c r="A165" s="366" t="s">
        <v>66</v>
      </c>
      <c r="B165" s="366"/>
      <c r="C165" s="366"/>
      <c r="D165" s="366"/>
      <c r="E165" s="151"/>
      <c r="F165" s="15">
        <f>SUM(G79)</f>
        <v>2662762</v>
      </c>
    </row>
    <row r="166" spans="1:6" x14ac:dyDescent="0.2">
      <c r="A166" s="366" t="s">
        <v>67</v>
      </c>
      <c r="B166" s="366"/>
      <c r="C166" s="366"/>
      <c r="D166" s="366"/>
      <c r="E166" s="151"/>
      <c r="F166" s="15">
        <f>G80</f>
        <v>519238</v>
      </c>
    </row>
    <row r="167" spans="1:6" x14ac:dyDescent="0.2">
      <c r="A167" s="366" t="s">
        <v>68</v>
      </c>
      <c r="B167" s="366"/>
      <c r="C167" s="366"/>
      <c r="D167" s="366"/>
      <c r="E167" s="151"/>
      <c r="F167" s="15">
        <f>SUM(G83,G82,J38,J36)</f>
        <v>10708552</v>
      </c>
    </row>
    <row r="168" spans="1:6" x14ac:dyDescent="0.2">
      <c r="A168" s="151" t="s">
        <v>151</v>
      </c>
      <c r="B168" s="151"/>
      <c r="C168" s="151"/>
      <c r="D168" s="151"/>
      <c r="E168" s="151"/>
      <c r="F168" s="15">
        <f>SUM(G86:G88)</f>
        <v>10591105</v>
      </c>
    </row>
    <row r="169" spans="1:6" x14ac:dyDescent="0.2">
      <c r="A169" s="154" t="s">
        <v>157</v>
      </c>
      <c r="B169" s="154"/>
      <c r="C169" s="154"/>
      <c r="D169" s="154"/>
      <c r="E169" s="154"/>
      <c r="F169" s="15">
        <f>SUM(G89:G90)</f>
        <v>38784884</v>
      </c>
    </row>
    <row r="170" spans="1:6" x14ac:dyDescent="0.2">
      <c r="A170" s="151" t="s">
        <v>69</v>
      </c>
      <c r="B170" s="151"/>
      <c r="C170" s="151"/>
      <c r="D170" s="151"/>
      <c r="E170" s="151"/>
      <c r="F170" s="15">
        <v>0</v>
      </c>
    </row>
    <row r="171" spans="1:6" x14ac:dyDescent="0.2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">
      <c r="A172" s="364" t="s">
        <v>63</v>
      </c>
      <c r="B172" s="364"/>
      <c r="C172" s="364"/>
      <c r="D172" s="364"/>
      <c r="E172" s="151"/>
      <c r="F172" s="15">
        <f>SUM(F163:F171)</f>
        <v>73778325</v>
      </c>
    </row>
    <row r="173" spans="1:6" x14ac:dyDescent="0.2">
      <c r="A173" s="151"/>
      <c r="B173" s="16"/>
      <c r="C173" s="23"/>
      <c r="D173" s="14"/>
      <c r="E173" s="14"/>
      <c r="F173" s="15"/>
    </row>
    <row r="174" spans="1:6" x14ac:dyDescent="0.2">
      <c r="A174" s="366" t="s">
        <v>70</v>
      </c>
      <c r="B174" s="366"/>
      <c r="C174" s="366"/>
      <c r="D174" s="366"/>
      <c r="E174" s="366"/>
      <c r="F174" s="366"/>
    </row>
    <row r="175" spans="1:6" x14ac:dyDescent="0.2">
      <c r="A175" s="153"/>
      <c r="B175" s="153"/>
      <c r="C175" s="153"/>
      <c r="D175" s="14"/>
      <c r="E175" s="14"/>
      <c r="F175" s="15"/>
    </row>
    <row r="176" spans="1:6" x14ac:dyDescent="0.2">
      <c r="A176" s="16" t="s">
        <v>145</v>
      </c>
      <c r="B176" s="16"/>
      <c r="C176" s="16"/>
      <c r="D176" s="16"/>
      <c r="E176" s="151"/>
      <c r="F176" s="15">
        <v>0</v>
      </c>
    </row>
    <row r="177" spans="1:6" x14ac:dyDescent="0.2">
      <c r="A177" s="366" t="s">
        <v>146</v>
      </c>
      <c r="B177" s="366"/>
      <c r="C177" s="366"/>
      <c r="D177" s="366"/>
      <c r="E177" s="151"/>
      <c r="F177" s="15">
        <v>0</v>
      </c>
    </row>
    <row r="178" spans="1:6" x14ac:dyDescent="0.2">
      <c r="A178" s="16" t="s">
        <v>147</v>
      </c>
      <c r="B178" s="151"/>
      <c r="C178" s="151"/>
      <c r="D178" s="151"/>
      <c r="E178" s="151"/>
      <c r="F178" s="15">
        <f>SUM(F9,F27)</f>
        <v>0</v>
      </c>
    </row>
    <row r="179" spans="1:6" x14ac:dyDescent="0.2">
      <c r="A179" s="366" t="s">
        <v>148</v>
      </c>
      <c r="B179" s="366"/>
      <c r="C179" s="366"/>
      <c r="D179" s="366"/>
      <c r="E179" s="151"/>
      <c r="F179" s="15">
        <v>0</v>
      </c>
    </row>
    <row r="180" spans="1:6" x14ac:dyDescent="0.2">
      <c r="A180" s="366" t="s">
        <v>153</v>
      </c>
      <c r="B180" s="366"/>
      <c r="C180" s="366"/>
      <c r="D180" s="366"/>
      <c r="E180" s="151"/>
      <c r="F180" s="15">
        <v>0</v>
      </c>
    </row>
    <row r="181" spans="1:6" x14ac:dyDescent="0.2">
      <c r="A181" s="16" t="s">
        <v>154</v>
      </c>
      <c r="B181" s="16"/>
      <c r="C181" s="16"/>
      <c r="D181" s="16"/>
      <c r="E181" s="151"/>
      <c r="F181" s="15">
        <v>0</v>
      </c>
    </row>
    <row r="182" spans="1:6" x14ac:dyDescent="0.2">
      <c r="A182" s="151" t="s">
        <v>61</v>
      </c>
      <c r="B182" s="151"/>
      <c r="C182" s="151"/>
      <c r="D182" s="151"/>
      <c r="E182" s="151"/>
      <c r="F182" s="15">
        <v>0</v>
      </c>
    </row>
    <row r="183" spans="1:6" x14ac:dyDescent="0.2">
      <c r="A183" s="367" t="s">
        <v>62</v>
      </c>
      <c r="B183" s="367"/>
      <c r="C183" s="367"/>
      <c r="D183" s="367"/>
      <c r="E183" s="152"/>
      <c r="F183" s="19">
        <f>SUM(F23:F24)</f>
        <v>0</v>
      </c>
    </row>
    <row r="184" spans="1:6" x14ac:dyDescent="0.2">
      <c r="A184" s="364" t="s">
        <v>63</v>
      </c>
      <c r="B184" s="364"/>
      <c r="C184" s="364"/>
      <c r="D184" s="364"/>
      <c r="E184" s="151"/>
      <c r="F184" s="15">
        <f>SUM(F176:F183)</f>
        <v>0</v>
      </c>
    </row>
    <row r="185" spans="1:6" x14ac:dyDescent="0.2">
      <c r="A185" s="368"/>
      <c r="B185" s="368"/>
      <c r="C185" s="368"/>
      <c r="D185" s="368"/>
      <c r="E185" s="368"/>
      <c r="F185" s="368"/>
    </row>
    <row r="186" spans="1:6" x14ac:dyDescent="0.2">
      <c r="A186" s="368"/>
      <c r="B186" s="368"/>
      <c r="C186" s="368"/>
      <c r="D186" s="368"/>
      <c r="E186" s="368"/>
      <c r="F186" s="368"/>
    </row>
    <row r="187" spans="1:6" x14ac:dyDescent="0.2">
      <c r="A187" s="368"/>
      <c r="B187" s="368"/>
      <c r="C187" s="368"/>
      <c r="D187" s="368"/>
      <c r="E187" s="368"/>
      <c r="F187" s="368"/>
    </row>
    <row r="188" spans="1:6" x14ac:dyDescent="0.2">
      <c r="A188" s="366" t="s">
        <v>71</v>
      </c>
      <c r="B188" s="366"/>
      <c r="C188" s="366"/>
      <c r="D188" s="366"/>
      <c r="E188" s="366"/>
      <c r="F188" s="366"/>
    </row>
    <row r="189" spans="1:6" x14ac:dyDescent="0.2">
      <c r="A189" s="368"/>
      <c r="B189" s="368"/>
      <c r="C189" s="368"/>
      <c r="D189" s="368"/>
      <c r="E189" s="368"/>
      <c r="F189" s="368"/>
    </row>
    <row r="190" spans="1:6" x14ac:dyDescent="0.2">
      <c r="A190" s="366" t="s">
        <v>65</v>
      </c>
      <c r="B190" s="366"/>
      <c r="C190" s="366"/>
      <c r="D190" s="366"/>
      <c r="E190" s="151"/>
      <c r="F190" s="15">
        <v>0</v>
      </c>
    </row>
    <row r="191" spans="1:6" x14ac:dyDescent="0.2">
      <c r="A191" s="151" t="s">
        <v>162</v>
      </c>
      <c r="B191" s="151"/>
      <c r="C191" s="151"/>
      <c r="D191" s="151"/>
      <c r="E191" s="151"/>
      <c r="F191" s="15">
        <f>F39</f>
        <v>1253</v>
      </c>
    </row>
    <row r="192" spans="1:6" x14ac:dyDescent="0.2">
      <c r="A192" s="366" t="s">
        <v>66</v>
      </c>
      <c r="B192" s="366"/>
      <c r="C192" s="366"/>
      <c r="D192" s="366"/>
      <c r="E192" s="151"/>
      <c r="F192" s="15">
        <f>SUM(F79)</f>
        <v>2611378</v>
      </c>
    </row>
    <row r="193" spans="1:6" x14ac:dyDescent="0.2">
      <c r="A193" s="366" t="s">
        <v>67</v>
      </c>
      <c r="B193" s="366"/>
      <c r="C193" s="366"/>
      <c r="D193" s="366"/>
      <c r="E193" s="151"/>
      <c r="F193" s="15">
        <f>SUM(F80)</f>
        <v>459281</v>
      </c>
    </row>
    <row r="194" spans="1:6" x14ac:dyDescent="0.2">
      <c r="A194" s="366" t="s">
        <v>68</v>
      </c>
      <c r="B194" s="366"/>
      <c r="C194" s="366"/>
      <c r="D194" s="366"/>
      <c r="E194" s="151"/>
      <c r="F194" s="15">
        <f>SUM(F33:F36,F81:F85)</f>
        <v>-3071912</v>
      </c>
    </row>
    <row r="195" spans="1:6" x14ac:dyDescent="0.2">
      <c r="A195" s="151" t="s">
        <v>72</v>
      </c>
      <c r="B195" s="151"/>
      <c r="C195" s="151"/>
      <c r="D195" s="151"/>
      <c r="E195" s="151"/>
      <c r="F195" s="15">
        <f>G71+G72</f>
        <v>0</v>
      </c>
    </row>
    <row r="196" spans="1:6" x14ac:dyDescent="0.2">
      <c r="A196" s="151" t="s">
        <v>73</v>
      </c>
      <c r="B196" s="151"/>
      <c r="C196" s="151"/>
      <c r="D196" s="151"/>
      <c r="E196" s="151"/>
      <c r="F196" s="15">
        <f>G74+G76</f>
        <v>0</v>
      </c>
    </row>
    <row r="197" spans="1:6" x14ac:dyDescent="0.2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">
      <c r="A198" s="364" t="s">
        <v>63</v>
      </c>
      <c r="B198" s="364"/>
      <c r="C198" s="364"/>
      <c r="D198" s="364"/>
      <c r="E198" s="151"/>
      <c r="F198" s="15">
        <f>SUM(F190:F197)</f>
        <v>0</v>
      </c>
    </row>
    <row r="199" spans="1:6" x14ac:dyDescent="0.2">
      <c r="A199" s="24"/>
      <c r="B199" s="25"/>
      <c r="C199" s="26"/>
      <c r="D199" s="27"/>
      <c r="E199" s="27"/>
      <c r="F199" s="28"/>
    </row>
    <row r="200" spans="1:6" x14ac:dyDescent="0.2">
      <c r="A200" s="24"/>
      <c r="B200" s="25"/>
      <c r="C200" s="26"/>
      <c r="D200" s="27"/>
      <c r="E200" s="27"/>
      <c r="F200" s="28"/>
    </row>
    <row r="201" spans="1:6" x14ac:dyDescent="0.2">
      <c r="A201" s="361" t="s">
        <v>74</v>
      </c>
      <c r="B201" s="361"/>
      <c r="C201" s="361"/>
      <c r="D201" s="361"/>
      <c r="E201" s="361"/>
      <c r="F201" s="361"/>
    </row>
    <row r="202" spans="1:6" x14ac:dyDescent="0.2">
      <c r="A202" s="363"/>
      <c r="B202" s="363"/>
      <c r="C202" s="363"/>
      <c r="D202" s="363"/>
      <c r="E202" s="363"/>
      <c r="F202" s="363"/>
    </row>
    <row r="203" spans="1:6" x14ac:dyDescent="0.2">
      <c r="A203" s="149"/>
      <c r="B203" s="149"/>
      <c r="C203" s="149"/>
      <c r="D203" s="30"/>
      <c r="E203" s="30"/>
      <c r="F203" s="31"/>
    </row>
    <row r="204" spans="1:6" x14ac:dyDescent="0.2">
      <c r="A204" s="148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">
      <c r="A205" s="148" t="s">
        <v>146</v>
      </c>
      <c r="B205" s="32"/>
      <c r="C205" s="32"/>
      <c r="D205" s="32"/>
      <c r="E205" s="148"/>
      <c r="F205" s="31">
        <f>SUM(F149,F177)</f>
        <v>0</v>
      </c>
    </row>
    <row r="206" spans="1:6" x14ac:dyDescent="0.2">
      <c r="A206" s="361" t="s">
        <v>155</v>
      </c>
      <c r="B206" s="361"/>
      <c r="C206" s="361"/>
      <c r="D206" s="361"/>
      <c r="E206" s="148"/>
      <c r="F206" s="31">
        <f>SUM(F150,F178)</f>
        <v>10511784</v>
      </c>
    </row>
    <row r="207" spans="1:6" x14ac:dyDescent="0.2">
      <c r="A207" s="361" t="s">
        <v>160</v>
      </c>
      <c r="B207" s="361"/>
      <c r="C207" s="361"/>
      <c r="D207" s="361"/>
      <c r="E207" s="148"/>
      <c r="F207" s="31">
        <f>F151+F179</f>
        <v>13839752</v>
      </c>
    </row>
    <row r="208" spans="1:6" x14ac:dyDescent="0.2">
      <c r="A208" s="361" t="s">
        <v>156</v>
      </c>
      <c r="B208" s="361"/>
      <c r="C208" s="361"/>
      <c r="D208" s="361"/>
      <c r="E208" s="148"/>
      <c r="F208" s="31">
        <f>F152+F180</f>
        <v>0</v>
      </c>
    </row>
    <row r="209" spans="1:6" x14ac:dyDescent="0.2">
      <c r="A209" s="32" t="s">
        <v>161</v>
      </c>
      <c r="B209" s="32"/>
      <c r="C209" s="32"/>
      <c r="D209" s="32"/>
      <c r="E209" s="148"/>
      <c r="F209" s="31">
        <f>SUM(F181,F153)</f>
        <v>49375989</v>
      </c>
    </row>
    <row r="210" spans="1:6" x14ac:dyDescent="0.2">
      <c r="A210" s="148" t="s">
        <v>61</v>
      </c>
      <c r="B210" s="148"/>
      <c r="C210" s="148"/>
      <c r="D210" s="148"/>
      <c r="E210" s="148"/>
      <c r="F210" s="31">
        <f>F182+F154</f>
        <v>0</v>
      </c>
    </row>
    <row r="211" spans="1:6" x14ac:dyDescent="0.2">
      <c r="A211" s="361" t="s">
        <v>62</v>
      </c>
      <c r="B211" s="361"/>
      <c r="C211" s="361"/>
      <c r="D211" s="361"/>
      <c r="E211" s="148"/>
      <c r="F211" s="31">
        <f>F183+F155</f>
        <v>50800</v>
      </c>
    </row>
    <row r="212" spans="1:6" x14ac:dyDescent="0.2">
      <c r="A212" s="150" t="s">
        <v>149</v>
      </c>
      <c r="B212" s="150"/>
      <c r="C212" s="150"/>
      <c r="D212" s="150"/>
      <c r="E212" s="150"/>
      <c r="F212" s="35">
        <f>F156</f>
        <v>0</v>
      </c>
    </row>
    <row r="213" spans="1:6" x14ac:dyDescent="0.2">
      <c r="A213" s="361" t="s">
        <v>63</v>
      </c>
      <c r="B213" s="361"/>
      <c r="C213" s="361"/>
      <c r="D213" s="361"/>
      <c r="E213" s="148"/>
      <c r="F213" s="31">
        <f>SUM(F204:F212)</f>
        <v>73778325</v>
      </c>
    </row>
    <row r="214" spans="1:6" x14ac:dyDescent="0.2">
      <c r="A214" s="148"/>
      <c r="B214" s="148"/>
      <c r="C214" s="148"/>
      <c r="D214" s="148"/>
      <c r="E214" s="148"/>
      <c r="F214" s="31"/>
    </row>
    <row r="215" spans="1:6" x14ac:dyDescent="0.2">
      <c r="A215" s="148"/>
      <c r="B215" s="148"/>
      <c r="C215" s="148"/>
      <c r="D215" s="148"/>
      <c r="E215" s="148"/>
      <c r="F215" s="31"/>
    </row>
    <row r="216" spans="1:6" x14ac:dyDescent="0.2">
      <c r="A216" s="363"/>
      <c r="B216" s="363"/>
      <c r="C216" s="363"/>
      <c r="D216" s="363"/>
      <c r="E216" s="363"/>
      <c r="F216" s="363"/>
    </row>
    <row r="217" spans="1:6" x14ac:dyDescent="0.2">
      <c r="A217" s="361" t="s">
        <v>76</v>
      </c>
      <c r="B217" s="361"/>
      <c r="C217" s="361"/>
      <c r="D217" s="361"/>
      <c r="E217" s="361"/>
      <c r="F217" s="361"/>
    </row>
    <row r="218" spans="1:6" x14ac:dyDescent="0.2">
      <c r="A218" s="363"/>
      <c r="B218" s="363"/>
      <c r="C218" s="363"/>
      <c r="D218" s="363"/>
      <c r="E218" s="363"/>
      <c r="F218" s="363"/>
    </row>
    <row r="219" spans="1:6" x14ac:dyDescent="0.2">
      <c r="A219" s="361" t="s">
        <v>65</v>
      </c>
      <c r="B219" s="361"/>
      <c r="C219" s="361"/>
      <c r="D219" s="361"/>
      <c r="E219" s="148"/>
      <c r="F219" s="31">
        <f>SUM(F190,F163)</f>
        <v>10511784</v>
      </c>
    </row>
    <row r="220" spans="1:6" x14ac:dyDescent="0.2">
      <c r="A220" s="148" t="s">
        <v>162</v>
      </c>
      <c r="B220" s="148"/>
      <c r="C220" s="148"/>
      <c r="D220" s="148"/>
      <c r="E220" s="148"/>
      <c r="F220" s="31">
        <f>F191+F164</f>
        <v>1253</v>
      </c>
    </row>
    <row r="221" spans="1:6" x14ac:dyDescent="0.2">
      <c r="A221" s="361" t="s">
        <v>66</v>
      </c>
      <c r="B221" s="361"/>
      <c r="C221" s="361"/>
      <c r="D221" s="361"/>
      <c r="E221" s="148"/>
      <c r="F221" s="31">
        <f>F192+F165</f>
        <v>5274140</v>
      </c>
    </row>
    <row r="222" spans="1:6" x14ac:dyDescent="0.2">
      <c r="A222" s="361" t="s">
        <v>67</v>
      </c>
      <c r="B222" s="361"/>
      <c r="C222" s="361"/>
      <c r="D222" s="361"/>
      <c r="E222" s="148"/>
      <c r="F222" s="31">
        <f>F193+F166</f>
        <v>978519</v>
      </c>
    </row>
    <row r="223" spans="1:6" x14ac:dyDescent="0.2">
      <c r="A223" s="361" t="s">
        <v>68</v>
      </c>
      <c r="B223" s="361"/>
      <c r="C223" s="361"/>
      <c r="D223" s="361"/>
      <c r="E223" s="148"/>
      <c r="F223" s="31">
        <f>F194+F167</f>
        <v>7636640</v>
      </c>
    </row>
    <row r="224" spans="1:6" x14ac:dyDescent="0.2">
      <c r="A224" s="148" t="s">
        <v>72</v>
      </c>
      <c r="B224" s="148"/>
      <c r="C224" s="148"/>
      <c r="D224" s="148"/>
      <c r="E224" s="148"/>
      <c r="F224" s="31">
        <f>SUM(F195,F168)</f>
        <v>10591105</v>
      </c>
    </row>
    <row r="225" spans="1:6" x14ac:dyDescent="0.2">
      <c r="A225" s="148" t="s">
        <v>73</v>
      </c>
      <c r="B225" s="148"/>
      <c r="C225" s="148"/>
      <c r="D225" s="148"/>
      <c r="E225" s="148"/>
      <c r="F225" s="31">
        <f>SUM(F196,F169)</f>
        <v>38784884</v>
      </c>
    </row>
    <row r="226" spans="1:6" x14ac:dyDescent="0.2">
      <c r="A226" s="36" t="s">
        <v>152</v>
      </c>
      <c r="B226" s="36"/>
      <c r="C226" s="36"/>
      <c r="D226" s="37"/>
      <c r="E226" s="37"/>
      <c r="F226" s="155">
        <f>F197+F171</f>
        <v>0</v>
      </c>
    </row>
    <row r="227" spans="1:6" x14ac:dyDescent="0.2">
      <c r="A227" s="362" t="s">
        <v>63</v>
      </c>
      <c r="B227" s="362"/>
      <c r="C227" s="362"/>
      <c r="D227" s="362"/>
      <c r="E227" s="148"/>
      <c r="F227" s="31">
        <f>SUM(F219:F226)</f>
        <v>73778325</v>
      </c>
    </row>
  </sheetData>
  <autoFilter ref="A5:M91" xr:uid="{00000000-0009-0000-0000-000007000000}"/>
  <mergeCells count="82">
    <mergeCell ref="B25:B26"/>
    <mergeCell ref="A30:C30"/>
    <mergeCell ref="A31:A41"/>
    <mergeCell ref="B31:B38"/>
    <mergeCell ref="B39:B41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151:D151"/>
    <mergeCell ref="A152:D152"/>
    <mergeCell ref="A155:D155"/>
    <mergeCell ref="A157:D157"/>
    <mergeCell ref="A158:F160"/>
    <mergeCell ref="A161:F161"/>
    <mergeCell ref="A162:F162"/>
    <mergeCell ref="A163:D163"/>
    <mergeCell ref="A165:D165"/>
    <mergeCell ref="A166:D166"/>
    <mergeCell ref="A167:D167"/>
    <mergeCell ref="A172:D172"/>
    <mergeCell ref="A174:F174"/>
    <mergeCell ref="A177:D177"/>
    <mergeCell ref="A179:D179"/>
    <mergeCell ref="A180:D180"/>
    <mergeCell ref="A183:D183"/>
    <mergeCell ref="A184:D184"/>
    <mergeCell ref="A185:F187"/>
    <mergeCell ref="A188:F188"/>
    <mergeCell ref="A189:F189"/>
    <mergeCell ref="A190:D190"/>
    <mergeCell ref="A192:D192"/>
    <mergeCell ref="A193:D193"/>
    <mergeCell ref="A194:D194"/>
    <mergeCell ref="A198:D198"/>
    <mergeCell ref="A201:F201"/>
    <mergeCell ref="A202:F202"/>
    <mergeCell ref="A206:D206"/>
    <mergeCell ref="A207:D207"/>
    <mergeCell ref="A208:D208"/>
    <mergeCell ref="A211:D211"/>
    <mergeCell ref="A213:D213"/>
    <mergeCell ref="A216:F216"/>
    <mergeCell ref="A217:F217"/>
    <mergeCell ref="A227:D227"/>
    <mergeCell ref="A218:F218"/>
    <mergeCell ref="A219:D219"/>
    <mergeCell ref="A221:D221"/>
    <mergeCell ref="A222:D222"/>
    <mergeCell ref="A223:D223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9" width="11.14062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09" t="s">
        <v>82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504" t="s">
        <v>19</v>
      </c>
      <c r="B4" s="506" t="s">
        <v>0</v>
      </c>
      <c r="C4" s="504" t="s">
        <v>44</v>
      </c>
      <c r="D4" s="504" t="s">
        <v>21</v>
      </c>
      <c r="E4" s="508" t="s">
        <v>137</v>
      </c>
      <c r="F4" s="510" t="s">
        <v>164</v>
      </c>
      <c r="G4" s="511"/>
      <c r="H4" s="511"/>
      <c r="I4" s="512"/>
      <c r="J4" s="508" t="s">
        <v>142</v>
      </c>
      <c r="K4" s="513" t="s">
        <v>166</v>
      </c>
      <c r="L4" s="514" t="s">
        <v>165</v>
      </c>
    </row>
    <row r="5" spans="1:12" ht="32.25" customHeight="1" x14ac:dyDescent="0.2">
      <c r="A5" s="505"/>
      <c r="B5" s="507"/>
      <c r="C5" s="505"/>
      <c r="D5" s="505"/>
      <c r="E5" s="509"/>
      <c r="F5" s="160" t="s">
        <v>43</v>
      </c>
      <c r="G5" s="161" t="s">
        <v>144</v>
      </c>
      <c r="H5" s="161" t="s">
        <v>163</v>
      </c>
      <c r="I5" s="161" t="s">
        <v>141</v>
      </c>
      <c r="J5" s="509"/>
      <c r="K5" s="513"/>
      <c r="L5" s="514"/>
    </row>
    <row r="6" spans="1:12" x14ac:dyDescent="0.2">
      <c r="A6" s="484" t="s">
        <v>38</v>
      </c>
      <c r="B6" s="380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103">
        <v>40000</v>
      </c>
      <c r="L6" s="4">
        <f>J6-K6</f>
        <v>0</v>
      </c>
    </row>
    <row r="7" spans="1:12" x14ac:dyDescent="0.2">
      <c r="A7" s="484"/>
      <c r="B7" s="38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484"/>
      <c r="B8" s="380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103">
        <v>1287</v>
      </c>
      <c r="L8" s="4">
        <f t="shared" si="1"/>
        <v>570</v>
      </c>
    </row>
    <row r="9" spans="1:12" x14ac:dyDescent="0.2">
      <c r="A9" s="484"/>
      <c r="B9" s="38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120">
        <f t="shared" si="1"/>
        <v>0</v>
      </c>
    </row>
    <row r="10" spans="1:12" x14ac:dyDescent="0.2">
      <c r="A10" s="484"/>
      <c r="B10" s="38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85" t="s">
        <v>50</v>
      </c>
      <c r="B11" s="343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4534589</v>
      </c>
      <c r="L11" s="4">
        <f t="shared" si="1"/>
        <v>2470674</v>
      </c>
    </row>
    <row r="12" spans="1:12" x14ac:dyDescent="0.2">
      <c r="A12" s="486"/>
      <c r="B12" s="34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4052373</v>
      </c>
      <c r="L12" s="4">
        <f t="shared" si="1"/>
        <v>447627</v>
      </c>
    </row>
    <row r="13" spans="1:12" x14ac:dyDescent="0.2">
      <c r="A13" s="157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12623625</v>
      </c>
      <c r="L13" s="4">
        <f t="shared" si="1"/>
        <v>7122875</v>
      </c>
    </row>
    <row r="14" spans="1:12" x14ac:dyDescent="0.2">
      <c r="A14" s="158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10328397</v>
      </c>
      <c r="L14" s="4">
        <f>J14-K14</f>
        <v>5930553</v>
      </c>
    </row>
    <row r="15" spans="1:12" x14ac:dyDescent="0.2">
      <c r="A15" s="485" t="s">
        <v>46</v>
      </c>
      <c r="B15" s="383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487"/>
      <c r="B16" s="383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487"/>
      <c r="B17" s="383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487"/>
      <c r="B18" s="383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487"/>
      <c r="B19" s="383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488" t="s">
        <v>47</v>
      </c>
      <c r="B20" s="343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3" x14ac:dyDescent="0.2">
      <c r="A21" s="489"/>
      <c r="B21" s="384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489"/>
      <c r="B22" s="34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489"/>
      <c r="B23" s="343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3" x14ac:dyDescent="0.2">
      <c r="A24" s="490"/>
      <c r="B24" s="344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3" ht="21" customHeight="1" x14ac:dyDescent="0.2">
      <c r="A25" s="395" t="s">
        <v>132</v>
      </c>
      <c r="B25" s="472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396"/>
      <c r="B26" s="473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397"/>
      <c r="B27" s="159" t="s">
        <v>128</v>
      </c>
      <c r="C27" s="126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103">
        <v>1643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103">
        <v>205726363</v>
      </c>
      <c r="L28" s="4">
        <f t="shared" si="1"/>
        <v>83808943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1567586</v>
      </c>
      <c r="L29" s="4">
        <f t="shared" si="1"/>
        <v>1628972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33433549</v>
      </c>
      <c r="L30" s="4">
        <f t="shared" si="1"/>
        <v>14069123</v>
      </c>
    </row>
    <row r="31" spans="1:13" ht="34.5" customHeight="1" x14ac:dyDescent="0.2">
      <c r="A31" s="481" t="s">
        <v>85</v>
      </c>
      <c r="B31" s="482"/>
      <c r="C31" s="483"/>
      <c r="D31" s="138">
        <f t="shared" ref="D31:L31" si="2">SUM(D6:D30)</f>
        <v>426209554</v>
      </c>
      <c r="E31" s="138">
        <f t="shared" si="2"/>
        <v>508884280</v>
      </c>
      <c r="F31" s="138">
        <f t="shared" si="2"/>
        <v>0</v>
      </c>
      <c r="G31" s="138">
        <f t="shared" si="2"/>
        <v>12252421</v>
      </c>
      <c r="H31" s="138">
        <f t="shared" si="2"/>
        <v>-1740637</v>
      </c>
      <c r="I31" s="138">
        <f t="shared" si="2"/>
        <v>2000</v>
      </c>
      <c r="J31" s="138">
        <f t="shared" si="2"/>
        <v>519398064</v>
      </c>
      <c r="K31" s="139">
        <f t="shared" si="2"/>
        <v>369326163</v>
      </c>
      <c r="L31" s="138">
        <f t="shared" si="2"/>
        <v>150071901</v>
      </c>
    </row>
    <row r="32" spans="1:13" x14ac:dyDescent="0.2">
      <c r="A32" s="341" t="s">
        <v>18</v>
      </c>
      <c r="B32" s="38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105">
        <v>0</v>
      </c>
      <c r="L32" s="4">
        <f t="shared" ref="L32:L94" si="4">J32-K32</f>
        <v>24000</v>
      </c>
    </row>
    <row r="33" spans="1:12" x14ac:dyDescent="0.2">
      <c r="A33" s="369"/>
      <c r="B33" s="38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69"/>
      <c r="B34" s="38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69"/>
      <c r="B35" s="387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105">
        <v>6045718</v>
      </c>
      <c r="L35" s="4">
        <f t="shared" si="4"/>
        <v>11369240</v>
      </c>
    </row>
    <row r="36" spans="1:12" x14ac:dyDescent="0.2">
      <c r="A36" s="369"/>
      <c r="B36" s="38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69"/>
      <c r="B37" s="387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105">
        <v>75953</v>
      </c>
      <c r="L37" s="4">
        <f t="shared" si="4"/>
        <v>18697</v>
      </c>
    </row>
    <row r="38" spans="1:12" x14ac:dyDescent="0.2">
      <c r="A38" s="369"/>
      <c r="B38" s="38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69"/>
      <c r="B39" s="388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105">
        <v>80000</v>
      </c>
      <c r="L39" s="120">
        <f t="shared" si="4"/>
        <v>0</v>
      </c>
    </row>
    <row r="40" spans="1:12" x14ac:dyDescent="0.2">
      <c r="A40" s="369"/>
      <c r="B40" s="343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69"/>
      <c r="B41" s="38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69"/>
      <c r="B42" s="385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105">
        <v>243194245</v>
      </c>
      <c r="L42" s="4">
        <f t="shared" si="4"/>
        <v>99508291</v>
      </c>
    </row>
    <row r="43" spans="1:12" x14ac:dyDescent="0.2">
      <c r="A43" s="341" t="s">
        <v>24</v>
      </c>
      <c r="B43" s="343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105">
        <v>3579633</v>
      </c>
      <c r="L43" s="4">
        <f t="shared" si="4"/>
        <v>3425630</v>
      </c>
    </row>
    <row r="44" spans="1:12" x14ac:dyDescent="0.2">
      <c r="A44" s="342"/>
      <c r="B44" s="344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105">
        <v>3967790</v>
      </c>
      <c r="L44" s="4">
        <f t="shared" si="4"/>
        <v>532210</v>
      </c>
    </row>
    <row r="45" spans="1:12" x14ac:dyDescent="0.2">
      <c r="A45" s="341" t="s">
        <v>30</v>
      </c>
      <c r="B45" s="343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105">
        <v>8895209</v>
      </c>
      <c r="L45" s="4">
        <f t="shared" si="4"/>
        <v>3841291</v>
      </c>
    </row>
    <row r="46" spans="1:12" x14ac:dyDescent="0.2">
      <c r="A46" s="342"/>
      <c r="B46" s="344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105">
        <v>50000</v>
      </c>
      <c r="L46" s="4">
        <f t="shared" si="4"/>
        <v>0</v>
      </c>
    </row>
    <row r="47" spans="1:12" x14ac:dyDescent="0.2">
      <c r="A47" s="341" t="s">
        <v>138</v>
      </c>
      <c r="B47" s="370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105">
        <v>0</v>
      </c>
      <c r="L47" s="4">
        <f>J47-K47</f>
        <v>0</v>
      </c>
    </row>
    <row r="48" spans="1:12" x14ac:dyDescent="0.2">
      <c r="A48" s="360"/>
      <c r="B48" s="371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105">
        <v>10839300</v>
      </c>
      <c r="L48" s="4">
        <f>J48-K48</f>
        <v>5419650</v>
      </c>
    </row>
    <row r="49" spans="1:12" x14ac:dyDescent="0.2">
      <c r="A49" s="341" t="s">
        <v>48</v>
      </c>
      <c r="B49" s="370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369"/>
      <c r="B50" s="371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9"/>
      <c r="B51" s="371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69"/>
      <c r="B52" s="371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105">
        <v>500</v>
      </c>
      <c r="L52" s="4">
        <f t="shared" si="4"/>
        <v>99213</v>
      </c>
    </row>
    <row r="53" spans="1:12" x14ac:dyDescent="0.2">
      <c r="A53" s="369"/>
      <c r="B53" s="371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369"/>
      <c r="B54" s="371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105">
        <v>100000</v>
      </c>
      <c r="L54" s="4">
        <f t="shared" si="4"/>
        <v>0</v>
      </c>
    </row>
    <row r="55" spans="1:12" x14ac:dyDescent="0.2">
      <c r="A55" s="369"/>
      <c r="B55" s="371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69"/>
      <c r="B56" s="371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9"/>
      <c r="B57" s="371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9"/>
      <c r="B58" s="371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9"/>
      <c r="B59" s="371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69"/>
      <c r="B60" s="371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41" t="s">
        <v>49</v>
      </c>
      <c r="B61" s="156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105">
        <v>8</v>
      </c>
      <c r="L61" s="4">
        <f t="shared" si="4"/>
        <v>0</v>
      </c>
    </row>
    <row r="62" spans="1:12" ht="12.75" customHeight="1" x14ac:dyDescent="0.2">
      <c r="A62" s="369"/>
      <c r="B62" s="394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105">
        <v>630000</v>
      </c>
      <c r="L62" s="4">
        <f t="shared" si="4"/>
        <v>340000</v>
      </c>
    </row>
    <row r="63" spans="1:12" x14ac:dyDescent="0.2">
      <c r="A63" s="369"/>
      <c r="B63" s="394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105">
        <v>736000</v>
      </c>
      <c r="L63" s="4">
        <f t="shared" si="4"/>
        <v>10055000</v>
      </c>
    </row>
    <row r="64" spans="1:12" x14ac:dyDescent="0.2">
      <c r="A64" s="369"/>
      <c r="B64" s="394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105">
        <v>120050</v>
      </c>
      <c r="L64" s="4">
        <f t="shared" si="4"/>
        <v>2992232</v>
      </c>
    </row>
    <row r="65" spans="1:12" x14ac:dyDescent="0.2">
      <c r="A65" s="369"/>
      <c r="B65" s="394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105">
        <v>0</v>
      </c>
      <c r="L65" s="4">
        <f t="shared" si="4"/>
        <v>230000</v>
      </c>
    </row>
    <row r="66" spans="1:12" x14ac:dyDescent="0.2">
      <c r="A66" s="369"/>
      <c r="B66" s="394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105">
        <v>0</v>
      </c>
      <c r="L66" s="4">
        <f t="shared" si="4"/>
        <v>72000</v>
      </c>
    </row>
    <row r="67" spans="1:12" x14ac:dyDescent="0.2">
      <c r="A67" s="369"/>
      <c r="B67" s="394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105">
        <v>0</v>
      </c>
      <c r="L67" s="4">
        <f t="shared" si="4"/>
        <v>230000</v>
      </c>
    </row>
    <row r="68" spans="1:12" x14ac:dyDescent="0.2">
      <c r="A68" s="369"/>
      <c r="B68" s="394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105">
        <v>750000</v>
      </c>
      <c r="L68" s="4">
        <f t="shared" si="4"/>
        <v>7259100</v>
      </c>
    </row>
    <row r="69" spans="1:12" x14ac:dyDescent="0.2">
      <c r="A69" s="369"/>
      <c r="B69" s="394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105">
        <v>2436000</v>
      </c>
      <c r="L69" s="4">
        <f t="shared" si="4"/>
        <v>11563992</v>
      </c>
    </row>
    <row r="70" spans="1:12" x14ac:dyDescent="0.2">
      <c r="A70" s="369"/>
      <c r="B70" s="394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105">
        <v>0</v>
      </c>
      <c r="L70" s="4">
        <f t="shared" si="4"/>
        <v>292100</v>
      </c>
    </row>
    <row r="71" spans="1:12" x14ac:dyDescent="0.2">
      <c r="A71" s="369"/>
      <c r="B71" s="394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105">
        <v>657720</v>
      </c>
      <c r="L71" s="4">
        <f t="shared" si="4"/>
        <v>4470201</v>
      </c>
    </row>
    <row r="72" spans="1:12" x14ac:dyDescent="0.2">
      <c r="A72" s="369"/>
      <c r="B72" s="394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105">
        <v>1900</v>
      </c>
      <c r="L72" s="4">
        <f t="shared" si="4"/>
        <v>227592</v>
      </c>
    </row>
    <row r="73" spans="1:12" x14ac:dyDescent="0.2">
      <c r="A73" s="369"/>
      <c r="B73" s="394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105">
        <v>0</v>
      </c>
      <c r="L73" s="4">
        <f t="shared" si="4"/>
        <v>0</v>
      </c>
    </row>
    <row r="74" spans="1:12" x14ac:dyDescent="0.2">
      <c r="A74" s="369"/>
      <c r="B74" s="394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105">
        <v>704400</v>
      </c>
      <c r="L74" s="4">
        <f t="shared" si="4"/>
        <v>0</v>
      </c>
    </row>
    <row r="75" spans="1:12" x14ac:dyDescent="0.2">
      <c r="A75" s="369"/>
      <c r="B75" s="394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105">
        <v>1818096</v>
      </c>
      <c r="L75" s="4">
        <f t="shared" si="4"/>
        <v>0</v>
      </c>
    </row>
    <row r="76" spans="1:12" x14ac:dyDescent="0.2">
      <c r="A76" s="369"/>
      <c r="B76" s="394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105">
        <v>2568661</v>
      </c>
      <c r="L76" s="4">
        <f t="shared" si="4"/>
        <v>109899</v>
      </c>
    </row>
    <row r="77" spans="1:12" x14ac:dyDescent="0.2">
      <c r="A77" s="369"/>
      <c r="B77" s="394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105">
        <v>1374613</v>
      </c>
      <c r="L77" s="4">
        <f t="shared" si="4"/>
        <v>29672</v>
      </c>
    </row>
    <row r="78" spans="1:12" x14ac:dyDescent="0.2">
      <c r="A78" s="369"/>
      <c r="B78" s="394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105">
        <v>2828729</v>
      </c>
      <c r="L78" s="4">
        <f t="shared" si="4"/>
        <v>1293214</v>
      </c>
    </row>
    <row r="79" spans="1:12" x14ac:dyDescent="0.2">
      <c r="A79" s="342"/>
      <c r="B79" s="394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105">
        <v>493942</v>
      </c>
      <c r="L79" s="4">
        <f t="shared" si="4"/>
        <v>618982</v>
      </c>
    </row>
    <row r="80" spans="1:12" ht="16.5" customHeight="1" x14ac:dyDescent="0.2">
      <c r="A80" s="478" t="s">
        <v>127</v>
      </c>
      <c r="B80" s="472" t="s">
        <v>128</v>
      </c>
      <c r="C80" s="131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105">
        <v>1582242</v>
      </c>
      <c r="L80" s="4">
        <f t="shared" si="4"/>
        <v>1582242</v>
      </c>
    </row>
    <row r="81" spans="1:13" x14ac:dyDescent="0.2">
      <c r="A81" s="479"/>
      <c r="B81" s="477"/>
      <c r="C81" s="131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105">
        <v>276891</v>
      </c>
      <c r="L81" s="4">
        <f t="shared" si="4"/>
        <v>276892</v>
      </c>
    </row>
    <row r="82" spans="1:13" x14ac:dyDescent="0.2">
      <c r="A82" s="479"/>
      <c r="B82" s="477"/>
      <c r="C82" s="131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105">
        <v>2756</v>
      </c>
      <c r="L82" s="4">
        <f t="shared" si="4"/>
        <v>2403710</v>
      </c>
      <c r="M82" s="166"/>
    </row>
    <row r="83" spans="1:13" x14ac:dyDescent="0.2">
      <c r="A83" s="479"/>
      <c r="B83" s="477"/>
      <c r="C83" s="131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105">
        <v>0</v>
      </c>
      <c r="L83" s="4">
        <f t="shared" si="4"/>
        <v>540157</v>
      </c>
      <c r="M83" s="166"/>
    </row>
    <row r="84" spans="1:13" x14ac:dyDescent="0.2">
      <c r="A84" s="479"/>
      <c r="B84" s="477"/>
      <c r="C84" s="131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105">
        <v>0</v>
      </c>
      <c r="L84" s="4">
        <f t="shared" si="4"/>
        <v>846181</v>
      </c>
      <c r="M84" s="166"/>
    </row>
    <row r="85" spans="1:13" x14ac:dyDescent="0.2">
      <c r="A85" s="479"/>
      <c r="B85" s="477"/>
      <c r="C85" s="131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105">
        <v>3275748</v>
      </c>
      <c r="L85" s="4">
        <f t="shared" si="4"/>
        <v>805616</v>
      </c>
      <c r="M85" s="166"/>
    </row>
    <row r="86" spans="1:13" x14ac:dyDescent="0.2">
      <c r="A86" s="479"/>
      <c r="B86" s="477"/>
      <c r="C86" s="131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105">
        <v>0</v>
      </c>
      <c r="L86" s="4">
        <f t="shared" si="4"/>
        <v>354000</v>
      </c>
      <c r="M86" s="166"/>
    </row>
    <row r="87" spans="1:13" x14ac:dyDescent="0.2">
      <c r="A87" s="479"/>
      <c r="B87" s="477"/>
      <c r="C87" s="131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105">
        <v>7696</v>
      </c>
      <c r="L87" s="120">
        <f t="shared" si="4"/>
        <v>1045621</v>
      </c>
      <c r="M87" s="166"/>
    </row>
    <row r="88" spans="1:13" x14ac:dyDescent="0.2">
      <c r="A88" s="479"/>
      <c r="B88" s="477"/>
      <c r="C88" s="131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105">
        <v>0</v>
      </c>
      <c r="L88" s="4">
        <f t="shared" si="4"/>
        <v>840000</v>
      </c>
      <c r="M88" s="166"/>
    </row>
    <row r="89" spans="1:13" x14ac:dyDescent="0.2">
      <c r="A89" s="479"/>
      <c r="B89" s="477"/>
      <c r="C89" s="131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105">
        <v>0</v>
      </c>
      <c r="L89" s="4">
        <f t="shared" si="4"/>
        <v>262453</v>
      </c>
      <c r="M89" s="166"/>
    </row>
    <row r="90" spans="1:13" x14ac:dyDescent="0.2">
      <c r="A90" s="479"/>
      <c r="B90" s="477"/>
      <c r="C90" s="131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105">
        <v>0</v>
      </c>
      <c r="L90" s="4">
        <f t="shared" si="4"/>
        <v>376800</v>
      </c>
      <c r="M90" s="166"/>
    </row>
    <row r="91" spans="1:13" ht="13.5" customHeight="1" x14ac:dyDescent="0.2">
      <c r="A91" s="479"/>
      <c r="B91" s="477"/>
      <c r="C91" s="131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105">
        <v>0</v>
      </c>
      <c r="L91" s="4">
        <f t="shared" si="4"/>
        <v>7700200</v>
      </c>
    </row>
    <row r="92" spans="1:13" ht="13.5" customHeight="1" x14ac:dyDescent="0.2">
      <c r="A92" s="479"/>
      <c r="B92" s="477"/>
      <c r="C92" s="131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105">
        <v>0</v>
      </c>
      <c r="L92" s="4">
        <f t="shared" si="4"/>
        <v>2251652</v>
      </c>
    </row>
    <row r="93" spans="1:13" x14ac:dyDescent="0.2">
      <c r="A93" s="479"/>
      <c r="B93" s="477"/>
      <c r="C93" s="131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105">
        <v>0</v>
      </c>
      <c r="L93" s="4">
        <f t="shared" si="4"/>
        <v>30539278</v>
      </c>
    </row>
    <row r="94" spans="1:13" x14ac:dyDescent="0.2">
      <c r="A94" s="480"/>
      <c r="B94" s="473"/>
      <c r="C94" s="131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105">
        <v>0</v>
      </c>
      <c r="L94" s="4">
        <f t="shared" si="4"/>
        <v>8245606</v>
      </c>
    </row>
    <row r="95" spans="1:13" ht="23.25" customHeight="1" x14ac:dyDescent="0.2">
      <c r="A95" s="481" t="s">
        <v>86</v>
      </c>
      <c r="B95" s="482"/>
      <c r="C95" s="483"/>
      <c r="D95" s="138">
        <f t="shared" ref="D95:L95" si="5">SUM(D32:D94)</f>
        <v>426209554</v>
      </c>
      <c r="E95" s="138">
        <f t="shared" si="5"/>
        <v>508884280</v>
      </c>
      <c r="F95" s="138">
        <f t="shared" si="5"/>
        <v>0</v>
      </c>
      <c r="G95" s="138">
        <f t="shared" si="5"/>
        <v>12252421</v>
      </c>
      <c r="H95" s="138">
        <f t="shared" si="5"/>
        <v>-1740637</v>
      </c>
      <c r="I95" s="138">
        <f t="shared" si="5"/>
        <v>2000</v>
      </c>
      <c r="J95" s="138">
        <f t="shared" si="5"/>
        <v>519398064</v>
      </c>
      <c r="K95" s="138">
        <f t="shared" si="5"/>
        <v>297303580</v>
      </c>
      <c r="L95" s="138">
        <f t="shared" si="5"/>
        <v>222094484</v>
      </c>
    </row>
    <row r="96" spans="1:13" x14ac:dyDescent="0.2">
      <c r="F96" s="2"/>
    </row>
    <row r="97" spans="1:12" x14ac:dyDescent="0.2">
      <c r="F97" s="2"/>
    </row>
    <row r="98" spans="1:12" x14ac:dyDescent="0.2">
      <c r="F98" s="2"/>
    </row>
    <row r="99" spans="1:12" ht="15.75" x14ac:dyDescent="0.25">
      <c r="A99" s="64" t="s">
        <v>140</v>
      </c>
      <c r="F99" s="2"/>
    </row>
    <row r="100" spans="1:12" x14ac:dyDescent="0.2">
      <c r="G100" s="73">
        <v>43738</v>
      </c>
      <c r="L100" s="55"/>
    </row>
    <row r="101" spans="1:12" s="85" customFormat="1" ht="33.75" x14ac:dyDescent="0.2">
      <c r="A101" s="389" t="s">
        <v>101</v>
      </c>
      <c r="B101" s="390"/>
      <c r="C101" s="84" t="s">
        <v>44</v>
      </c>
      <c r="D101" s="86" t="s">
        <v>21</v>
      </c>
      <c r="E101" s="86" t="s">
        <v>129</v>
      </c>
      <c r="F101" s="87" t="s">
        <v>43</v>
      </c>
      <c r="G101" s="100" t="s">
        <v>126</v>
      </c>
      <c r="H101" s="100" t="s">
        <v>83</v>
      </c>
      <c r="I101" s="100" t="s">
        <v>141</v>
      </c>
      <c r="J101" s="86" t="s">
        <v>137</v>
      </c>
      <c r="K101" s="106" t="s">
        <v>135</v>
      </c>
    </row>
    <row r="102" spans="1:12" x14ac:dyDescent="0.2">
      <c r="A102" s="391"/>
      <c r="B102" s="378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">
      <c r="A103" s="391"/>
      <c r="B103" s="378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">
      <c r="A104" s="391"/>
      <c r="B104" s="378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">
      <c r="A105" s="391"/>
      <c r="B105" s="378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">
      <c r="A106" s="391"/>
      <c r="B106" s="378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">
      <c r="A107" s="391"/>
      <c r="B107" s="378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">
      <c r="A108" s="391"/>
      <c r="B108" s="378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">
      <c r="A109" s="391"/>
      <c r="B109" s="378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7">
        <f t="shared" si="12"/>
        <v>28044581</v>
      </c>
    </row>
    <row r="110" spans="1:12" x14ac:dyDescent="0.2">
      <c r="A110" s="391"/>
      <c r="B110" s="378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9">
        <f t="shared" si="13"/>
        <v>28044581</v>
      </c>
      <c r="L110" s="1"/>
    </row>
    <row r="111" spans="1:12" x14ac:dyDescent="0.2">
      <c r="A111" s="391"/>
      <c r="B111" s="378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">
      <c r="A112" s="391"/>
      <c r="B112" s="378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120">
        <f t="shared" si="15"/>
        <v>2212242</v>
      </c>
    </row>
    <row r="113" spans="1:12" x14ac:dyDescent="0.2">
      <c r="A113" s="391"/>
      <c r="B113" s="378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120">
        <f t="shared" si="16"/>
        <v>736000</v>
      </c>
    </row>
    <row r="114" spans="1:12" x14ac:dyDescent="0.2">
      <c r="A114" s="391"/>
      <c r="B114" s="378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">
      <c r="A115" s="391"/>
      <c r="B115" s="378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">
      <c r="A116" s="391"/>
      <c r="B116" s="378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">
      <c r="A117" s="391"/>
      <c r="B117" s="378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7">
        <f t="shared" si="20"/>
        <v>0</v>
      </c>
    </row>
    <row r="118" spans="1:12" x14ac:dyDescent="0.2">
      <c r="A118" s="391"/>
      <c r="B118" s="378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7">
        <f t="shared" si="21"/>
        <v>0</v>
      </c>
    </row>
    <row r="119" spans="1:12" x14ac:dyDescent="0.2">
      <c r="A119" s="391"/>
      <c r="B119" s="378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">
      <c r="A120" s="391"/>
      <c r="B120" s="378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">
      <c r="A121" s="391"/>
      <c r="B121" s="378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">
      <c r="A122" s="391"/>
      <c r="B122" s="378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7">
        <f t="shared" si="25"/>
        <v>0</v>
      </c>
    </row>
    <row r="123" spans="1:12" x14ac:dyDescent="0.2">
      <c r="A123" s="391"/>
      <c r="B123" s="378"/>
      <c r="C123" s="63" t="s">
        <v>117</v>
      </c>
      <c r="D123" s="108">
        <f t="shared" ref="D123:J123" si="26">D36+D86</f>
        <v>0</v>
      </c>
      <c r="E123" s="108">
        <f t="shared" si="26"/>
        <v>73260</v>
      </c>
      <c r="F123" s="108">
        <f t="shared" si="26"/>
        <v>354000</v>
      </c>
      <c r="G123" s="108">
        <f t="shared" si="26"/>
        <v>0</v>
      </c>
      <c r="H123" s="108">
        <f t="shared" si="26"/>
        <v>0</v>
      </c>
      <c r="I123" s="108">
        <f t="shared" si="26"/>
        <v>0</v>
      </c>
      <c r="J123" s="108">
        <f t="shared" si="26"/>
        <v>427260</v>
      </c>
      <c r="K123" s="108">
        <f>K36+K86</f>
        <v>73260</v>
      </c>
    </row>
    <row r="124" spans="1:12" x14ac:dyDescent="0.2">
      <c r="A124" s="391"/>
      <c r="B124" s="378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">
      <c r="A125" s="391"/>
      <c r="B125" s="378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7">
        <f t="shared" si="28"/>
        <v>83000</v>
      </c>
    </row>
    <row r="126" spans="1:12" x14ac:dyDescent="0.2">
      <c r="A126" s="391"/>
      <c r="B126" s="378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">
      <c r="A127" s="391"/>
      <c r="B127" s="378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">
      <c r="A128" s="391"/>
      <c r="B128" s="378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7">
        <f t="shared" si="31"/>
        <v>0</v>
      </c>
    </row>
    <row r="129" spans="1:12" x14ac:dyDescent="0.2">
      <c r="A129" s="391"/>
      <c r="B129" s="378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35">
        <f t="shared" si="32"/>
        <v>12478362</v>
      </c>
    </row>
    <row r="130" spans="1:12" x14ac:dyDescent="0.2">
      <c r="A130" s="391"/>
      <c r="B130" s="378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7">
        <f t="shared" si="33"/>
        <v>10889300</v>
      </c>
    </row>
    <row r="131" spans="1:12" x14ac:dyDescent="0.2">
      <c r="A131" s="391"/>
      <c r="B131" s="378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9">
        <f t="shared" si="34"/>
        <v>23367662</v>
      </c>
      <c r="L131" s="1"/>
    </row>
    <row r="132" spans="1:12" x14ac:dyDescent="0.2">
      <c r="A132" s="391"/>
      <c r="B132" s="378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">
      <c r="A133" s="391"/>
      <c r="B133" s="378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">
      <c r="A134" s="391"/>
      <c r="B134" s="378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">
      <c r="A135" s="391"/>
      <c r="B135" s="378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">
      <c r="A136" s="391"/>
      <c r="B136" s="378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">
      <c r="A137" s="391"/>
      <c r="B137" s="378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">
      <c r="A138" s="391"/>
      <c r="B138" s="378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">
      <c r="A139" s="391"/>
      <c r="B139" s="378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">
      <c r="A140" s="391"/>
      <c r="B140" s="378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10">
        <f t="shared" si="41"/>
        <v>3967790</v>
      </c>
      <c r="L140" s="1"/>
    </row>
    <row r="141" spans="1:12" x14ac:dyDescent="0.2">
      <c r="A141" s="391"/>
      <c r="B141" s="378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11">
        <f t="shared" si="42"/>
        <v>243194245</v>
      </c>
      <c r="L141" s="1"/>
    </row>
    <row r="142" spans="1:12" x14ac:dyDescent="0.2">
      <c r="A142" s="392"/>
      <c r="B142" s="393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">
      <c r="A143" s="1"/>
      <c r="B143" s="98"/>
      <c r="C143" s="1"/>
      <c r="D143" s="1"/>
      <c r="E143" s="1"/>
      <c r="F143" s="68"/>
      <c r="G143" s="1"/>
      <c r="H143" s="1"/>
      <c r="I143" s="1"/>
      <c r="J143" s="1"/>
      <c r="K143" s="112"/>
      <c r="L143" s="1"/>
    </row>
    <row r="144" spans="1:12" x14ac:dyDescent="0.2">
      <c r="C144" s="5"/>
      <c r="D144" s="5"/>
      <c r="F144" s="2"/>
    </row>
    <row r="145" spans="3:6" x14ac:dyDescent="0.2">
      <c r="C145" s="5"/>
      <c r="D145" s="5"/>
      <c r="F145" s="2"/>
    </row>
  </sheetData>
  <mergeCells count="41"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1:C31"/>
    <mergeCell ref="A25:A27"/>
    <mergeCell ref="A32:A42"/>
    <mergeCell ref="B32:B39"/>
    <mergeCell ref="B40:B4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2021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'2021'!Nyomtatási_terület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User</cp:lastModifiedBy>
  <cp:lastPrinted>2021-11-30T13:47:23Z</cp:lastPrinted>
  <dcterms:created xsi:type="dcterms:W3CDTF">2018-05-09T11:44:34Z</dcterms:created>
  <dcterms:modified xsi:type="dcterms:W3CDTF">2021-11-30T13:50:44Z</dcterms:modified>
</cp:coreProperties>
</file>