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K:\dokumentumok\TÁRSULÁS\ANITA-ZSÓFI-BARBI\ELŐIRÁNYZATOK_\KKTÖT ELŐIR MÓD 2008-2022\2022\Előirányzat módosítás (1A)\2022.12.31előterjesztés\"/>
    </mc:Choice>
  </mc:AlternateContent>
  <xr:revisionPtr revIDLastSave="0" documentId="13_ncr:1_{0477A66A-B024-4C6C-9A8A-4473239F5F13}" xr6:coauthVersionLast="47" xr6:coauthVersionMax="47" xr10:uidLastSave="{00000000-0000-0000-0000-000000000000}"/>
  <bookViews>
    <workbookView xWindow="-108" yWindow="-108" windowWidth="23256" windowHeight="12456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2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'2022'!$A$5:$AY$115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Titles" localSheetId="13">'2022'!$4:$5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'2022'!$A$1:$AX$255</definedName>
    <definedName name="_xlnm.Print_Area" localSheetId="3">'Előterjesztés 06.20.'!$A$1:$J$123</definedName>
    <definedName name="_xlnm.Print_Area" localSheetId="10">'Előterjesztés 12.12.'!$A$1:$N$230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1" i="20" l="1"/>
  <c r="AX31" i="20" s="1"/>
  <c r="AW30" i="20"/>
  <c r="AT239" i="20"/>
  <c r="AT240" i="20"/>
  <c r="AT242" i="20"/>
  <c r="AT243" i="20"/>
  <c r="AT244" i="20"/>
  <c r="AT224" i="20"/>
  <c r="AT225" i="20"/>
  <c r="AT226" i="20"/>
  <c r="AT227" i="20"/>
  <c r="AT228" i="20"/>
  <c r="AT229" i="20"/>
  <c r="AT231" i="20"/>
  <c r="AT215" i="20"/>
  <c r="AT217" i="20" s="1"/>
  <c r="AT188" i="20"/>
  <c r="AT241" i="20" s="1"/>
  <c r="AT185" i="20"/>
  <c r="AT238" i="20" s="1"/>
  <c r="AT177" i="20"/>
  <c r="AT230" i="20" s="1"/>
  <c r="AT174" i="20"/>
  <c r="AT170" i="20"/>
  <c r="AT223" i="20" s="1"/>
  <c r="AR162" i="20" l="1"/>
  <c r="AR153" i="20"/>
  <c r="AR154" i="20"/>
  <c r="AR155" i="20"/>
  <c r="AR156" i="20"/>
  <c r="AR157" i="20"/>
  <c r="AR158" i="20"/>
  <c r="AR159" i="20"/>
  <c r="AR160" i="20"/>
  <c r="AR161" i="20"/>
  <c r="AR149" i="20"/>
  <c r="AR150" i="20"/>
  <c r="AR151" i="20"/>
  <c r="AR152" i="20"/>
  <c r="AR148" i="20"/>
  <c r="AR134" i="20"/>
  <c r="AR135" i="20"/>
  <c r="AR136" i="20"/>
  <c r="AR137" i="20"/>
  <c r="AR138" i="20"/>
  <c r="AR139" i="20"/>
  <c r="AR140" i="20"/>
  <c r="AR141" i="20"/>
  <c r="AR142" i="20"/>
  <c r="AR143" i="20"/>
  <c r="AR144" i="20"/>
  <c r="AR145" i="20"/>
  <c r="AR146" i="20"/>
  <c r="AR147" i="20"/>
  <c r="AR132" i="20"/>
  <c r="AR133" i="20"/>
  <c r="AR130" i="20"/>
  <c r="AR128" i="20"/>
  <c r="AR122" i="20"/>
  <c r="AR123" i="20"/>
  <c r="AR125" i="20"/>
  <c r="AR126" i="20"/>
  <c r="AR127" i="20"/>
  <c r="AW161" i="20"/>
  <c r="AW162" i="20"/>
  <c r="AP161" i="20"/>
  <c r="AV48" i="20"/>
  <c r="AX48" i="20" s="1"/>
  <c r="AR115" i="20" l="1"/>
  <c r="AR163" i="20" s="1"/>
  <c r="AR34" i="20"/>
  <c r="AR131" i="20" s="1"/>
  <c r="AQ49" i="20"/>
  <c r="AQ30" i="20"/>
  <c r="AV108" i="20"/>
  <c r="AX108" i="20" s="1"/>
  <c r="AU162" i="20"/>
  <c r="AT162" i="20"/>
  <c r="AS162" i="20"/>
  <c r="AP162" i="20"/>
  <c r="AU161" i="20"/>
  <c r="AT161" i="20"/>
  <c r="AS161" i="20"/>
  <c r="AQ161" i="20"/>
  <c r="AU160" i="20"/>
  <c r="AT160" i="20"/>
  <c r="AS160" i="20"/>
  <c r="AQ160" i="20"/>
  <c r="AP160" i="20"/>
  <c r="AU159" i="20"/>
  <c r="AT159" i="20"/>
  <c r="AS159" i="20"/>
  <c r="AQ159" i="20"/>
  <c r="AP159" i="20"/>
  <c r="AU158" i="20"/>
  <c r="AT158" i="20"/>
  <c r="AS158" i="20"/>
  <c r="AQ158" i="20"/>
  <c r="AP158" i="20"/>
  <c r="AU157" i="20"/>
  <c r="AT157" i="20"/>
  <c r="AS157" i="20"/>
  <c r="AQ157" i="20"/>
  <c r="AP157" i="20"/>
  <c r="AU156" i="20"/>
  <c r="AT156" i="20"/>
  <c r="AS156" i="20"/>
  <c r="AQ156" i="20"/>
  <c r="AP156" i="20"/>
  <c r="AU155" i="20"/>
  <c r="AT155" i="20"/>
  <c r="AS155" i="20"/>
  <c r="AQ155" i="20"/>
  <c r="AP155" i="20"/>
  <c r="AU154" i="20"/>
  <c r="AT154" i="20"/>
  <c r="AS154" i="20"/>
  <c r="AQ154" i="20"/>
  <c r="AP154" i="20"/>
  <c r="AU153" i="20"/>
  <c r="AT153" i="20"/>
  <c r="AS153" i="20"/>
  <c r="AQ153" i="20"/>
  <c r="AP153" i="20"/>
  <c r="AU151" i="20"/>
  <c r="AT151" i="20"/>
  <c r="AS151" i="20"/>
  <c r="AQ151" i="20"/>
  <c r="AP151" i="20"/>
  <c r="AU150" i="20"/>
  <c r="AT150" i="20"/>
  <c r="AS150" i="20"/>
  <c r="AQ150" i="20"/>
  <c r="AP150" i="20"/>
  <c r="AU149" i="20"/>
  <c r="AT149" i="20"/>
  <c r="AS149" i="20"/>
  <c r="AQ149" i="20"/>
  <c r="AP149" i="20"/>
  <c r="AU147" i="20"/>
  <c r="AT147" i="20"/>
  <c r="AS147" i="20"/>
  <c r="AP147" i="20"/>
  <c r="AU146" i="20"/>
  <c r="AT146" i="20"/>
  <c r="AS146" i="20"/>
  <c r="AP146" i="20"/>
  <c r="AU145" i="20"/>
  <c r="AT145" i="20"/>
  <c r="AS145" i="20"/>
  <c r="AP145" i="20"/>
  <c r="AU144" i="20"/>
  <c r="AT144" i="20"/>
  <c r="AS144" i="20"/>
  <c r="AP144" i="20"/>
  <c r="AU143" i="20"/>
  <c r="AT143" i="20"/>
  <c r="AS143" i="20"/>
  <c r="AQ143" i="20"/>
  <c r="AP143" i="20"/>
  <c r="AU142" i="20"/>
  <c r="AT142" i="20"/>
  <c r="AS142" i="20"/>
  <c r="AP142" i="20"/>
  <c r="AU141" i="20"/>
  <c r="AT141" i="20"/>
  <c r="AS141" i="20"/>
  <c r="AP141" i="20"/>
  <c r="AU140" i="20"/>
  <c r="AT140" i="20"/>
  <c r="AS140" i="20"/>
  <c r="AQ140" i="20"/>
  <c r="AP140" i="20"/>
  <c r="AU139" i="20"/>
  <c r="AT139" i="20"/>
  <c r="AS139" i="20"/>
  <c r="AP139" i="20"/>
  <c r="AU138" i="20"/>
  <c r="AT138" i="20"/>
  <c r="AS138" i="20"/>
  <c r="AP138" i="20"/>
  <c r="AU137" i="20"/>
  <c r="AT137" i="20"/>
  <c r="AS137" i="20"/>
  <c r="AP137" i="20"/>
  <c r="AU136" i="20"/>
  <c r="AT136" i="20"/>
  <c r="AS136" i="20"/>
  <c r="AQ136" i="20"/>
  <c r="AP136" i="20"/>
  <c r="AU135" i="20"/>
  <c r="AT135" i="20"/>
  <c r="AS135" i="20"/>
  <c r="AQ135" i="20"/>
  <c r="AP135" i="20"/>
  <c r="AU134" i="20"/>
  <c r="AT134" i="20"/>
  <c r="AS134" i="20"/>
  <c r="AQ134" i="20"/>
  <c r="AP134" i="20"/>
  <c r="AU133" i="20"/>
  <c r="AT133" i="20"/>
  <c r="AS133" i="20"/>
  <c r="AQ133" i="20"/>
  <c r="AP133" i="20"/>
  <c r="AU132" i="20"/>
  <c r="AT132" i="20"/>
  <c r="AS132" i="20"/>
  <c r="AQ132" i="20"/>
  <c r="AP132" i="20"/>
  <c r="AU130" i="20"/>
  <c r="AT130" i="20"/>
  <c r="AS130" i="20"/>
  <c r="AQ130" i="20"/>
  <c r="AP130" i="20"/>
  <c r="AU129" i="20"/>
  <c r="AT129" i="20"/>
  <c r="AS129" i="20"/>
  <c r="AQ129" i="20"/>
  <c r="AP129" i="20"/>
  <c r="AU128" i="20"/>
  <c r="AT128" i="20"/>
  <c r="AS128" i="20"/>
  <c r="AQ128" i="20"/>
  <c r="AP128" i="20"/>
  <c r="AU127" i="20"/>
  <c r="AT127" i="20"/>
  <c r="AS127" i="20"/>
  <c r="AQ127" i="20"/>
  <c r="AP127" i="20"/>
  <c r="AU126" i="20"/>
  <c r="AT126" i="20"/>
  <c r="AS126" i="20"/>
  <c r="AQ126" i="20"/>
  <c r="AP126" i="20"/>
  <c r="AU125" i="20"/>
  <c r="AT125" i="20"/>
  <c r="AS125" i="20"/>
  <c r="AQ125" i="20"/>
  <c r="AP125" i="20"/>
  <c r="AU123" i="20"/>
  <c r="AT123" i="20"/>
  <c r="AS123" i="20"/>
  <c r="AQ123" i="20"/>
  <c r="AP123" i="20"/>
  <c r="AU122" i="20"/>
  <c r="AT122" i="20"/>
  <c r="AS122" i="20"/>
  <c r="AP122" i="20"/>
  <c r="AU114" i="20"/>
  <c r="AT114" i="20"/>
  <c r="AS114" i="20"/>
  <c r="AQ114" i="20"/>
  <c r="AP114" i="20"/>
  <c r="AU111" i="20"/>
  <c r="AT111" i="20"/>
  <c r="AS111" i="20"/>
  <c r="AQ111" i="20"/>
  <c r="AP111" i="20"/>
  <c r="AU109" i="20"/>
  <c r="AT109" i="20"/>
  <c r="AS109" i="20"/>
  <c r="AQ109" i="20"/>
  <c r="AP109" i="20"/>
  <c r="AU96" i="20"/>
  <c r="AT96" i="20"/>
  <c r="AS96" i="20"/>
  <c r="AQ96" i="20"/>
  <c r="AP96" i="20"/>
  <c r="AU93" i="20"/>
  <c r="AT93" i="20"/>
  <c r="AS93" i="20"/>
  <c r="AQ93" i="20"/>
  <c r="AP93" i="20"/>
  <c r="AU86" i="20"/>
  <c r="AT86" i="20"/>
  <c r="AS86" i="20"/>
  <c r="AQ86" i="20"/>
  <c r="AP86" i="20"/>
  <c r="AU75" i="20"/>
  <c r="AT75" i="20"/>
  <c r="AS75" i="20"/>
  <c r="AQ75" i="20"/>
  <c r="AP75" i="20"/>
  <c r="AU71" i="20"/>
  <c r="AT71" i="20"/>
  <c r="AS71" i="20"/>
  <c r="AQ71" i="20"/>
  <c r="AP71" i="20"/>
  <c r="AU68" i="20"/>
  <c r="AT68" i="20"/>
  <c r="AS68" i="20"/>
  <c r="AQ68" i="20"/>
  <c r="AP68" i="20"/>
  <c r="AU63" i="20"/>
  <c r="AT63" i="20"/>
  <c r="AS63" i="20"/>
  <c r="AQ63" i="20"/>
  <c r="AP63" i="20"/>
  <c r="AU47" i="20"/>
  <c r="AU152" i="20" s="1"/>
  <c r="AT47" i="20"/>
  <c r="AT152" i="20" s="1"/>
  <c r="AS47" i="20"/>
  <c r="AS152" i="20" s="1"/>
  <c r="AQ47" i="20"/>
  <c r="AQ152" i="20" s="1"/>
  <c r="AP47" i="20"/>
  <c r="AP152" i="20" s="1"/>
  <c r="AU44" i="20"/>
  <c r="AT44" i="20"/>
  <c r="AS44" i="20"/>
  <c r="AP44" i="20"/>
  <c r="AU34" i="20"/>
  <c r="AU131" i="20" s="1"/>
  <c r="AT34" i="20"/>
  <c r="AT131" i="20" s="1"/>
  <c r="AS34" i="20"/>
  <c r="AS131" i="20" s="1"/>
  <c r="AP34" i="20"/>
  <c r="AP131" i="20" s="1"/>
  <c r="AW34" i="20"/>
  <c r="AK171" i="20"/>
  <c r="AK230" i="20" s="1"/>
  <c r="AK170" i="20"/>
  <c r="AK229" i="20" s="1"/>
  <c r="AK251" i="20"/>
  <c r="AK238" i="20"/>
  <c r="H234" i="20"/>
  <c r="H235" i="20"/>
  <c r="H237" i="20"/>
  <c r="H238" i="20"/>
  <c r="AK207" i="20"/>
  <c r="AK208" i="20" s="1"/>
  <c r="AK185" i="20"/>
  <c r="AK244" i="20" s="1"/>
  <c r="AK169" i="20"/>
  <c r="AK228" i="20" s="1"/>
  <c r="AK218" i="20"/>
  <c r="AK223" i="20" s="1"/>
  <c r="AK191" i="20"/>
  <c r="AK189" i="20"/>
  <c r="AK186" i="20"/>
  <c r="AK178" i="20"/>
  <c r="AK176" i="20"/>
  <c r="AK175" i="20"/>
  <c r="AK174" i="20"/>
  <c r="T150" i="20"/>
  <c r="L150" i="20"/>
  <c r="M150" i="20"/>
  <c r="N150" i="20"/>
  <c r="O150" i="20"/>
  <c r="P150" i="20"/>
  <c r="Q150" i="20"/>
  <c r="R150" i="20"/>
  <c r="V207" i="20"/>
  <c r="V215" i="20"/>
  <c r="V222" i="20"/>
  <c r="V219" i="20"/>
  <c r="V218" i="20"/>
  <c r="V185" i="20"/>
  <c r="V194" i="20" s="1"/>
  <c r="V170" i="20"/>
  <c r="V236" i="20" s="1"/>
  <c r="V242" i="20" s="1"/>
  <c r="AH151" i="20"/>
  <c r="AI151" i="20"/>
  <c r="AJ151" i="20"/>
  <c r="AK151" i="20"/>
  <c r="AL151" i="20"/>
  <c r="AM151" i="20"/>
  <c r="AN151" i="20"/>
  <c r="AW151" i="20"/>
  <c r="AF151" i="20"/>
  <c r="Z151" i="20"/>
  <c r="AA151" i="20"/>
  <c r="AB151" i="20"/>
  <c r="AC151" i="20"/>
  <c r="AD151" i="20"/>
  <c r="AE151" i="20"/>
  <c r="AG31" i="20"/>
  <c r="T138" i="20"/>
  <c r="U138" i="20"/>
  <c r="V138" i="20"/>
  <c r="W138" i="20"/>
  <c r="X138" i="20"/>
  <c r="Z138" i="20"/>
  <c r="AA138" i="20"/>
  <c r="AB138" i="20"/>
  <c r="AC138" i="20"/>
  <c r="AD138" i="20"/>
  <c r="AE138" i="20"/>
  <c r="AF138" i="20"/>
  <c r="AH138" i="20"/>
  <c r="AI138" i="20"/>
  <c r="AJ138" i="20"/>
  <c r="AK138" i="20"/>
  <c r="AL138" i="20"/>
  <c r="AM138" i="20"/>
  <c r="AN138" i="20"/>
  <c r="AW138" i="20"/>
  <c r="T161" i="20"/>
  <c r="U161" i="20"/>
  <c r="V161" i="20"/>
  <c r="W161" i="20"/>
  <c r="X161" i="20"/>
  <c r="Z161" i="20"/>
  <c r="AA161" i="20"/>
  <c r="AB161" i="20"/>
  <c r="AC161" i="20"/>
  <c r="AD161" i="20"/>
  <c r="AE161" i="20"/>
  <c r="AF161" i="20"/>
  <c r="AH161" i="20"/>
  <c r="AI161" i="20"/>
  <c r="AJ161" i="20"/>
  <c r="AK161" i="20"/>
  <c r="AL161" i="20"/>
  <c r="AM161" i="20"/>
  <c r="AN161" i="20"/>
  <c r="Z150" i="20"/>
  <c r="AA150" i="20"/>
  <c r="AB150" i="20"/>
  <c r="AC150" i="20"/>
  <c r="AD150" i="20"/>
  <c r="AE150" i="20"/>
  <c r="AF150" i="20"/>
  <c r="AH150" i="20"/>
  <c r="AI150" i="20"/>
  <c r="AJ150" i="20"/>
  <c r="AK150" i="20"/>
  <c r="AL150" i="20"/>
  <c r="AM150" i="20"/>
  <c r="AN150" i="20"/>
  <c r="AW150" i="20"/>
  <c r="X123" i="20"/>
  <c r="T93" i="20"/>
  <c r="T86" i="20"/>
  <c r="AW86" i="20"/>
  <c r="D93" i="20"/>
  <c r="D96" i="20"/>
  <c r="AW93" i="20"/>
  <c r="I115" i="20"/>
  <c r="R115" i="20"/>
  <c r="Y88" i="20"/>
  <c r="AW75" i="20"/>
  <c r="K97" i="20"/>
  <c r="S97" i="20" s="1"/>
  <c r="Y97" i="20" s="1"/>
  <c r="K95" i="20"/>
  <c r="AW96" i="20"/>
  <c r="AC96" i="20"/>
  <c r="X162" i="20"/>
  <c r="W162" i="20"/>
  <c r="V162" i="20"/>
  <c r="U162" i="20"/>
  <c r="T162" i="20"/>
  <c r="X160" i="20"/>
  <c r="W160" i="20"/>
  <c r="V160" i="20"/>
  <c r="U160" i="20"/>
  <c r="T160" i="20"/>
  <c r="X159" i="20"/>
  <c r="W159" i="20"/>
  <c r="V159" i="20"/>
  <c r="U159" i="20"/>
  <c r="T159" i="20"/>
  <c r="X158" i="20"/>
  <c r="W158" i="20"/>
  <c r="V158" i="20"/>
  <c r="U158" i="20"/>
  <c r="T158" i="20"/>
  <c r="X157" i="20"/>
  <c r="W157" i="20"/>
  <c r="V157" i="20"/>
  <c r="U157" i="20"/>
  <c r="T157" i="20"/>
  <c r="X156" i="20"/>
  <c r="W156" i="20"/>
  <c r="V156" i="20"/>
  <c r="U156" i="20"/>
  <c r="T156" i="20"/>
  <c r="X155" i="20"/>
  <c r="W155" i="20"/>
  <c r="V155" i="20"/>
  <c r="U155" i="20"/>
  <c r="T155" i="20"/>
  <c r="X154" i="20"/>
  <c r="W154" i="20"/>
  <c r="V154" i="20"/>
  <c r="U154" i="20"/>
  <c r="T154" i="20"/>
  <c r="X153" i="20"/>
  <c r="W153" i="20"/>
  <c r="V153" i="20"/>
  <c r="U153" i="20"/>
  <c r="T153" i="20"/>
  <c r="X151" i="20"/>
  <c r="W151" i="20"/>
  <c r="V151" i="20"/>
  <c r="U151" i="20"/>
  <c r="T151" i="20"/>
  <c r="X150" i="20"/>
  <c r="W150" i="20"/>
  <c r="V150" i="20"/>
  <c r="U150" i="20"/>
  <c r="X149" i="20"/>
  <c r="W149" i="20"/>
  <c r="V149" i="20"/>
  <c r="U149" i="20"/>
  <c r="T149" i="20"/>
  <c r="X147" i="20"/>
  <c r="W147" i="20"/>
  <c r="V147" i="20"/>
  <c r="U147" i="20"/>
  <c r="T147" i="20"/>
  <c r="X146" i="20"/>
  <c r="W146" i="20"/>
  <c r="V146" i="20"/>
  <c r="U146" i="20"/>
  <c r="T146" i="20"/>
  <c r="X145" i="20"/>
  <c r="W145" i="20"/>
  <c r="V145" i="20"/>
  <c r="U145" i="20"/>
  <c r="T145" i="20"/>
  <c r="X144" i="20"/>
  <c r="W144" i="20"/>
  <c r="V144" i="20"/>
  <c r="U144" i="20"/>
  <c r="T144" i="20"/>
  <c r="X143" i="20"/>
  <c r="W143" i="20"/>
  <c r="V143" i="20"/>
  <c r="U143" i="20"/>
  <c r="T143" i="20"/>
  <c r="X142" i="20"/>
  <c r="W142" i="20"/>
  <c r="V142" i="20"/>
  <c r="U142" i="20"/>
  <c r="T142" i="20"/>
  <c r="X141" i="20"/>
  <c r="W141" i="20"/>
  <c r="V141" i="20"/>
  <c r="U141" i="20"/>
  <c r="T141" i="20"/>
  <c r="X140" i="20"/>
  <c r="W140" i="20"/>
  <c r="V140" i="20"/>
  <c r="U140" i="20"/>
  <c r="T140" i="20"/>
  <c r="X139" i="20"/>
  <c r="W139" i="20"/>
  <c r="V139" i="20"/>
  <c r="U139" i="20"/>
  <c r="T139" i="20"/>
  <c r="X137" i="20"/>
  <c r="W137" i="20"/>
  <c r="V137" i="20"/>
  <c r="U137" i="20"/>
  <c r="T137" i="20"/>
  <c r="X136" i="20"/>
  <c r="W136" i="20"/>
  <c r="V136" i="20"/>
  <c r="U136" i="20"/>
  <c r="T136" i="20"/>
  <c r="X135" i="20"/>
  <c r="W135" i="20"/>
  <c r="V135" i="20"/>
  <c r="U135" i="20"/>
  <c r="T135" i="20"/>
  <c r="X134" i="20"/>
  <c r="W134" i="20"/>
  <c r="V134" i="20"/>
  <c r="U134" i="20"/>
  <c r="T134" i="20"/>
  <c r="X133" i="20"/>
  <c r="W133" i="20"/>
  <c r="V133" i="20"/>
  <c r="U133" i="20"/>
  <c r="T133" i="20"/>
  <c r="X132" i="20"/>
  <c r="W132" i="20"/>
  <c r="V132" i="20"/>
  <c r="U132" i="20"/>
  <c r="T132" i="20"/>
  <c r="X130" i="20"/>
  <c r="W130" i="20"/>
  <c r="V130" i="20"/>
  <c r="U130" i="20"/>
  <c r="T130" i="20"/>
  <c r="X129" i="20"/>
  <c r="W129" i="20"/>
  <c r="V129" i="20"/>
  <c r="U129" i="20"/>
  <c r="T129" i="20"/>
  <c r="X128" i="20"/>
  <c r="W128" i="20"/>
  <c r="V128" i="20"/>
  <c r="U128" i="20"/>
  <c r="T128" i="20"/>
  <c r="X127" i="20"/>
  <c r="W127" i="20"/>
  <c r="V127" i="20"/>
  <c r="U127" i="20"/>
  <c r="T127" i="20"/>
  <c r="X126" i="20"/>
  <c r="W126" i="20"/>
  <c r="V126" i="20"/>
  <c r="U126" i="20"/>
  <c r="T126" i="20"/>
  <c r="X125" i="20"/>
  <c r="W125" i="20"/>
  <c r="V125" i="20"/>
  <c r="U125" i="20"/>
  <c r="T125" i="20"/>
  <c r="W123" i="20"/>
  <c r="V123" i="20"/>
  <c r="U123" i="20"/>
  <c r="T123" i="20"/>
  <c r="X122" i="20"/>
  <c r="W122" i="20"/>
  <c r="V122" i="20"/>
  <c r="U122" i="20"/>
  <c r="T122" i="20"/>
  <c r="X114" i="20"/>
  <c r="W114" i="20"/>
  <c r="V114" i="20"/>
  <c r="U114" i="20"/>
  <c r="T114" i="20"/>
  <c r="X111" i="20"/>
  <c r="W111" i="20"/>
  <c r="V111" i="20"/>
  <c r="U111" i="20"/>
  <c r="T111" i="20"/>
  <c r="X109" i="20"/>
  <c r="W109" i="20"/>
  <c r="V109" i="20"/>
  <c r="U109" i="20"/>
  <c r="T109" i="20"/>
  <c r="X96" i="20"/>
  <c r="W96" i="20"/>
  <c r="V96" i="20"/>
  <c r="U96" i="20"/>
  <c r="T96" i="20"/>
  <c r="X93" i="20"/>
  <c r="W93" i="20"/>
  <c r="V93" i="20"/>
  <c r="U93" i="20"/>
  <c r="X86" i="20"/>
  <c r="W86" i="20"/>
  <c r="V86" i="20"/>
  <c r="U86" i="20"/>
  <c r="X75" i="20"/>
  <c r="W75" i="20"/>
  <c r="V75" i="20"/>
  <c r="U75" i="20"/>
  <c r="T75" i="20"/>
  <c r="X71" i="20"/>
  <c r="W71" i="20"/>
  <c r="V71" i="20"/>
  <c r="U71" i="20"/>
  <c r="T71" i="20"/>
  <c r="X68" i="20"/>
  <c r="W68" i="20"/>
  <c r="V68" i="20"/>
  <c r="U68" i="20"/>
  <c r="T68" i="20"/>
  <c r="X63" i="20"/>
  <c r="W63" i="20"/>
  <c r="V63" i="20"/>
  <c r="U63" i="20"/>
  <c r="T63" i="20"/>
  <c r="X47" i="20"/>
  <c r="X152" i="20" s="1"/>
  <c r="W47" i="20"/>
  <c r="W152" i="20" s="1"/>
  <c r="V47" i="20"/>
  <c r="V152" i="20" s="1"/>
  <c r="U47" i="20"/>
  <c r="U152" i="20" s="1"/>
  <c r="T47" i="20"/>
  <c r="T152" i="20" s="1"/>
  <c r="X44" i="20"/>
  <c r="W44" i="20"/>
  <c r="V44" i="20"/>
  <c r="U44" i="20"/>
  <c r="T44" i="20"/>
  <c r="X34" i="20"/>
  <c r="X131" i="20" s="1"/>
  <c r="W34" i="20"/>
  <c r="W131" i="20" s="1"/>
  <c r="V34" i="20"/>
  <c r="V131" i="20" s="1"/>
  <c r="U34" i="20"/>
  <c r="U131" i="20" s="1"/>
  <c r="T34" i="20"/>
  <c r="T131" i="20" s="1"/>
  <c r="K6" i="20"/>
  <c r="S6" i="20" s="1"/>
  <c r="Y6" i="20" s="1"/>
  <c r="AG6" i="20" s="1"/>
  <c r="H207" i="20"/>
  <c r="H175" i="20"/>
  <c r="H240" i="20" s="1"/>
  <c r="AT169" i="20" l="1"/>
  <c r="AT222" i="20" s="1"/>
  <c r="AV30" i="20"/>
  <c r="AT232" i="20"/>
  <c r="AT179" i="20"/>
  <c r="AP115" i="20"/>
  <c r="AP163" i="20" s="1"/>
  <c r="AT184" i="20"/>
  <c r="AQ162" i="20"/>
  <c r="AQ34" i="20"/>
  <c r="AQ131" i="20" s="1"/>
  <c r="AQ122" i="20"/>
  <c r="AQ137" i="20"/>
  <c r="AQ138" i="20"/>
  <c r="AT148" i="20"/>
  <c r="AP148" i="20"/>
  <c r="AU148" i="20"/>
  <c r="AT115" i="20"/>
  <c r="AT163" i="20" s="1"/>
  <c r="AS148" i="20"/>
  <c r="AS115" i="20"/>
  <c r="AS163" i="20" s="1"/>
  <c r="AU115" i="20"/>
  <c r="AU163" i="20" s="1"/>
  <c r="V255" i="20"/>
  <c r="BF255" i="20"/>
  <c r="V180" i="20"/>
  <c r="AK180" i="20"/>
  <c r="V223" i="20"/>
  <c r="W115" i="20"/>
  <c r="W163" i="20" s="1"/>
  <c r="V115" i="20"/>
  <c r="V163" i="20" s="1"/>
  <c r="AG88" i="20"/>
  <c r="AO88" i="20" s="1"/>
  <c r="AV88" i="20" s="1"/>
  <c r="AX88" i="20" s="1"/>
  <c r="AK194" i="20"/>
  <c r="U115" i="20"/>
  <c r="U163" i="20" s="1"/>
  <c r="X115" i="20"/>
  <c r="X163" i="20" s="1"/>
  <c r="T115" i="20"/>
  <c r="T163" i="20" s="1"/>
  <c r="AG97" i="20"/>
  <c r="AO97" i="20" s="1"/>
  <c r="AV97" i="20" s="1"/>
  <c r="AX97" i="20" s="1"/>
  <c r="U148" i="20"/>
  <c r="X148" i="20"/>
  <c r="T148" i="20"/>
  <c r="V148" i="20"/>
  <c r="W148" i="20"/>
  <c r="H208" i="20"/>
  <c r="H218" i="20"/>
  <c r="H223" i="20" s="1"/>
  <c r="H191" i="20"/>
  <c r="H186" i="20"/>
  <c r="H189" i="20"/>
  <c r="H185" i="20"/>
  <c r="H255" i="20" s="1"/>
  <c r="H174" i="20"/>
  <c r="H239" i="20" s="1"/>
  <c r="H178" i="20"/>
  <c r="H176" i="20"/>
  <c r="K9" i="20"/>
  <c r="I34" i="20"/>
  <c r="H170" i="20"/>
  <c r="H236" i="20" s="1"/>
  <c r="K11" i="20"/>
  <c r="AT192" i="20" l="1"/>
  <c r="AT237" i="20"/>
  <c r="AT245" i="20" s="1"/>
  <c r="AQ139" i="20"/>
  <c r="H242" i="20"/>
  <c r="AO6" i="20"/>
  <c r="AV6" i="20" s="1"/>
  <c r="AX6" i="20" s="1"/>
  <c r="H194" i="20"/>
  <c r="H180" i="20"/>
  <c r="D151" i="20"/>
  <c r="D150" i="20"/>
  <c r="AW44" i="20"/>
  <c r="K8" i="20"/>
  <c r="K31" i="20"/>
  <c r="AH157" i="20"/>
  <c r="AI157" i="20"/>
  <c r="AJ157" i="20"/>
  <c r="AK157" i="20"/>
  <c r="AL157" i="20"/>
  <c r="AM157" i="20"/>
  <c r="AN157" i="20"/>
  <c r="AW157" i="20"/>
  <c r="AJ122" i="20"/>
  <c r="AJ123" i="20"/>
  <c r="AJ125" i="20"/>
  <c r="AJ126" i="20"/>
  <c r="AJ127" i="20"/>
  <c r="AJ128" i="20"/>
  <c r="AJ129" i="20"/>
  <c r="AJ130" i="20"/>
  <c r="AJ132" i="20"/>
  <c r="AJ133" i="20"/>
  <c r="AJ134" i="20"/>
  <c r="AJ135" i="20"/>
  <c r="AJ136" i="20"/>
  <c r="AJ137" i="20"/>
  <c r="AJ139" i="20"/>
  <c r="AJ140" i="20"/>
  <c r="AJ141" i="20"/>
  <c r="AJ142" i="20"/>
  <c r="AJ143" i="20"/>
  <c r="AK249" i="20" s="1"/>
  <c r="AJ144" i="20"/>
  <c r="AJ145" i="20"/>
  <c r="AJ146" i="20"/>
  <c r="AJ147" i="20"/>
  <c r="AJ149" i="20"/>
  <c r="AJ153" i="20"/>
  <c r="AJ154" i="20"/>
  <c r="AJ155" i="20"/>
  <c r="AJ156" i="20"/>
  <c r="AJ158" i="20"/>
  <c r="AJ159" i="20"/>
  <c r="AJ160" i="20"/>
  <c r="AJ162" i="20"/>
  <c r="AJ109" i="20"/>
  <c r="AJ111" i="20"/>
  <c r="AJ114" i="20"/>
  <c r="AJ96" i="20"/>
  <c r="AJ93" i="20"/>
  <c r="AJ86" i="20"/>
  <c r="AJ75" i="20"/>
  <c r="AJ71" i="20"/>
  <c r="AJ68" i="20"/>
  <c r="AJ63" i="20"/>
  <c r="AJ47" i="20"/>
  <c r="AJ152" i="20" s="1"/>
  <c r="AJ44" i="20"/>
  <c r="AJ34" i="20"/>
  <c r="AJ131" i="20" s="1"/>
  <c r="E150" i="20"/>
  <c r="F150" i="20"/>
  <c r="G150" i="20"/>
  <c r="H150" i="20"/>
  <c r="J150" i="20"/>
  <c r="E153" i="20"/>
  <c r="F153" i="20"/>
  <c r="G153" i="20"/>
  <c r="H153" i="20"/>
  <c r="J153" i="20"/>
  <c r="L153" i="20"/>
  <c r="M153" i="20"/>
  <c r="N153" i="20"/>
  <c r="O153" i="20"/>
  <c r="P153" i="20"/>
  <c r="Q153" i="20"/>
  <c r="Z153" i="20"/>
  <c r="AA153" i="20"/>
  <c r="AB153" i="20"/>
  <c r="AC153" i="20"/>
  <c r="AD153" i="20"/>
  <c r="AE153" i="20"/>
  <c r="AF153" i="20"/>
  <c r="AH153" i="20"/>
  <c r="AI153" i="20"/>
  <c r="AK153" i="20"/>
  <c r="AL153" i="20"/>
  <c r="AM153" i="20"/>
  <c r="AN153" i="20"/>
  <c r="AW153" i="20"/>
  <c r="D153" i="20"/>
  <c r="E154" i="20"/>
  <c r="F154" i="20"/>
  <c r="G154" i="20"/>
  <c r="H154" i="20"/>
  <c r="J154" i="20"/>
  <c r="L154" i="20"/>
  <c r="M154" i="20"/>
  <c r="N154" i="20"/>
  <c r="O154" i="20"/>
  <c r="P154" i="20"/>
  <c r="Q154" i="20"/>
  <c r="Z154" i="20"/>
  <c r="AA154" i="20"/>
  <c r="AB154" i="20"/>
  <c r="AC154" i="20"/>
  <c r="AD154" i="20"/>
  <c r="AE154" i="20"/>
  <c r="AF154" i="20"/>
  <c r="AH154" i="20"/>
  <c r="AI154" i="20"/>
  <c r="AK154" i="20"/>
  <c r="AL154" i="20"/>
  <c r="AM154" i="20"/>
  <c r="AN154" i="20"/>
  <c r="AW154" i="20"/>
  <c r="E155" i="20"/>
  <c r="F155" i="20"/>
  <c r="G155" i="20"/>
  <c r="H155" i="20"/>
  <c r="J155" i="20"/>
  <c r="L155" i="20"/>
  <c r="M155" i="20"/>
  <c r="N155" i="20"/>
  <c r="O155" i="20"/>
  <c r="P155" i="20"/>
  <c r="Q155" i="20"/>
  <c r="Z155" i="20"/>
  <c r="AA155" i="20"/>
  <c r="AB155" i="20"/>
  <c r="AC155" i="20"/>
  <c r="AD155" i="20"/>
  <c r="AE155" i="20"/>
  <c r="AF155" i="20"/>
  <c r="AH155" i="20"/>
  <c r="AI155" i="20"/>
  <c r="AK155" i="20"/>
  <c r="AL155" i="20"/>
  <c r="AM155" i="20"/>
  <c r="AN155" i="20"/>
  <c r="AW155" i="20"/>
  <c r="E156" i="20"/>
  <c r="F156" i="20"/>
  <c r="G156" i="20"/>
  <c r="H156" i="20"/>
  <c r="J156" i="20"/>
  <c r="L156" i="20"/>
  <c r="M156" i="20"/>
  <c r="N156" i="20"/>
  <c r="O156" i="20"/>
  <c r="P156" i="20"/>
  <c r="Q156" i="20"/>
  <c r="Z156" i="20"/>
  <c r="AA156" i="20"/>
  <c r="AB156" i="20"/>
  <c r="AC156" i="20"/>
  <c r="AD156" i="20"/>
  <c r="AE156" i="20"/>
  <c r="AF156" i="20"/>
  <c r="AH156" i="20"/>
  <c r="AI156" i="20"/>
  <c r="AK156" i="20"/>
  <c r="AL156" i="20"/>
  <c r="AM156" i="20"/>
  <c r="AN156" i="20"/>
  <c r="AW156" i="20"/>
  <c r="E157" i="20"/>
  <c r="F157" i="20"/>
  <c r="G157" i="20"/>
  <c r="H157" i="20"/>
  <c r="J157" i="20"/>
  <c r="L157" i="20"/>
  <c r="M157" i="20"/>
  <c r="N157" i="20"/>
  <c r="O157" i="20"/>
  <c r="P157" i="20"/>
  <c r="Q157" i="20"/>
  <c r="Z157" i="20"/>
  <c r="AA157" i="20"/>
  <c r="AB157" i="20"/>
  <c r="AC157" i="20"/>
  <c r="AD157" i="20"/>
  <c r="AE157" i="20"/>
  <c r="AF157" i="20"/>
  <c r="D157" i="20"/>
  <c r="D156" i="20"/>
  <c r="D155" i="20"/>
  <c r="D154" i="20"/>
  <c r="AH122" i="20"/>
  <c r="AI122" i="20"/>
  <c r="AK122" i="20"/>
  <c r="AL122" i="20"/>
  <c r="AM122" i="20"/>
  <c r="AN122" i="20"/>
  <c r="AH123" i="20"/>
  <c r="AI123" i="20"/>
  <c r="AK123" i="20"/>
  <c r="AL123" i="20"/>
  <c r="AM123" i="20"/>
  <c r="AN123" i="20"/>
  <c r="AH125" i="20"/>
  <c r="AI125" i="20"/>
  <c r="AK125" i="20"/>
  <c r="AL125" i="20"/>
  <c r="AM125" i="20"/>
  <c r="AN125" i="20"/>
  <c r="AH126" i="20"/>
  <c r="AI126" i="20"/>
  <c r="AK126" i="20"/>
  <c r="AL126" i="20"/>
  <c r="AM126" i="20"/>
  <c r="AN126" i="20"/>
  <c r="AH127" i="20"/>
  <c r="AI127" i="20"/>
  <c r="AK127" i="20"/>
  <c r="AL127" i="20"/>
  <c r="AM127" i="20"/>
  <c r="AN127" i="20"/>
  <c r="AH128" i="20"/>
  <c r="AI128" i="20"/>
  <c r="AK128" i="20"/>
  <c r="AL128" i="20"/>
  <c r="AM128" i="20"/>
  <c r="AN128" i="20"/>
  <c r="AH129" i="20"/>
  <c r="AI129" i="20"/>
  <c r="AK129" i="20"/>
  <c r="AL129" i="20"/>
  <c r="AM129" i="20"/>
  <c r="AN129" i="20"/>
  <c r="AH130" i="20"/>
  <c r="AI130" i="20"/>
  <c r="AK130" i="20"/>
  <c r="AL130" i="20"/>
  <c r="AM130" i="20"/>
  <c r="AN130" i="20"/>
  <c r="AH132" i="20"/>
  <c r="AI132" i="20"/>
  <c r="AK132" i="20"/>
  <c r="AL132" i="20"/>
  <c r="AM132" i="20"/>
  <c r="AN132" i="20"/>
  <c r="AH133" i="20"/>
  <c r="AI133" i="20"/>
  <c r="AK133" i="20"/>
  <c r="AL133" i="20"/>
  <c r="AM133" i="20"/>
  <c r="AN133" i="20"/>
  <c r="AH134" i="20"/>
  <c r="AI134" i="20"/>
  <c r="AK134" i="20"/>
  <c r="AL134" i="20"/>
  <c r="AM134" i="20"/>
  <c r="AN134" i="20"/>
  <c r="AH135" i="20"/>
  <c r="AI135" i="20"/>
  <c r="AK135" i="20"/>
  <c r="AL135" i="20"/>
  <c r="AM135" i="20"/>
  <c r="AN135" i="20"/>
  <c r="AH136" i="20"/>
  <c r="AI136" i="20"/>
  <c r="AK136" i="20"/>
  <c r="AL136" i="20"/>
  <c r="AM136" i="20"/>
  <c r="AN136" i="20"/>
  <c r="AH137" i="20"/>
  <c r="AI137" i="20"/>
  <c r="AK137" i="20"/>
  <c r="AL137" i="20"/>
  <c r="AM137" i="20"/>
  <c r="AN137" i="20"/>
  <c r="AH139" i="20"/>
  <c r="AI139" i="20"/>
  <c r="AK139" i="20"/>
  <c r="AL139" i="20"/>
  <c r="AM139" i="20"/>
  <c r="AN139" i="20"/>
  <c r="AH140" i="20"/>
  <c r="AI140" i="20"/>
  <c r="AK140" i="20"/>
  <c r="AL140" i="20"/>
  <c r="AM140" i="20"/>
  <c r="AN140" i="20"/>
  <c r="AH141" i="20"/>
  <c r="AI141" i="20"/>
  <c r="AK141" i="20"/>
  <c r="AL141" i="20"/>
  <c r="AM141" i="20"/>
  <c r="AN141" i="20"/>
  <c r="AH142" i="20"/>
  <c r="AI142" i="20"/>
  <c r="AK142" i="20"/>
  <c r="AL142" i="20"/>
  <c r="AM142" i="20"/>
  <c r="AN142" i="20"/>
  <c r="AH143" i="20"/>
  <c r="AI143" i="20"/>
  <c r="AK143" i="20"/>
  <c r="AL143" i="20"/>
  <c r="AM143" i="20"/>
  <c r="AN143" i="20"/>
  <c r="AH144" i="20"/>
  <c r="AI144" i="20"/>
  <c r="AK144" i="20"/>
  <c r="AL144" i="20"/>
  <c r="AM144" i="20"/>
  <c r="AN144" i="20"/>
  <c r="AH145" i="20"/>
  <c r="AI145" i="20"/>
  <c r="AK145" i="20"/>
  <c r="AL145" i="20"/>
  <c r="AM145" i="20"/>
  <c r="AN145" i="20"/>
  <c r="AH146" i="20"/>
  <c r="AI146" i="20"/>
  <c r="AK146" i="20"/>
  <c r="AL146" i="20"/>
  <c r="AM146" i="20"/>
  <c r="AN146" i="20"/>
  <c r="AH147" i="20"/>
  <c r="AI147" i="20"/>
  <c r="AK147" i="20"/>
  <c r="AL147" i="20"/>
  <c r="AM147" i="20"/>
  <c r="AN147" i="20"/>
  <c r="AH149" i="20"/>
  <c r="AI149" i="20"/>
  <c r="AK149" i="20"/>
  <c r="AL149" i="20"/>
  <c r="AM149" i="20"/>
  <c r="AN149" i="20"/>
  <c r="AH158" i="20"/>
  <c r="AI158" i="20"/>
  <c r="AK158" i="20"/>
  <c r="AL158" i="20"/>
  <c r="AM158" i="20"/>
  <c r="AN158" i="20"/>
  <c r="AH159" i="20"/>
  <c r="AI159" i="20"/>
  <c r="AK159" i="20"/>
  <c r="AL159" i="20"/>
  <c r="AM159" i="20"/>
  <c r="AN159" i="20"/>
  <c r="AH160" i="20"/>
  <c r="AI160" i="20"/>
  <c r="AK160" i="20"/>
  <c r="AL160" i="20"/>
  <c r="AM160" i="20"/>
  <c r="AN160" i="20"/>
  <c r="AH162" i="20"/>
  <c r="AI162" i="20"/>
  <c r="AK162" i="20"/>
  <c r="AL162" i="20"/>
  <c r="AM162" i="20"/>
  <c r="AN162" i="20"/>
  <c r="AI114" i="20"/>
  <c r="AK114" i="20"/>
  <c r="AL114" i="20"/>
  <c r="AM114" i="20"/>
  <c r="AN114" i="20"/>
  <c r="AH114" i="20"/>
  <c r="AI111" i="20"/>
  <c r="AK111" i="20"/>
  <c r="AL111" i="20"/>
  <c r="AM111" i="20"/>
  <c r="AN111" i="20"/>
  <c r="AH111" i="20"/>
  <c r="AI109" i="20"/>
  <c r="AK109" i="20"/>
  <c r="AL109" i="20"/>
  <c r="AM109" i="20"/>
  <c r="AK246" i="20" s="1"/>
  <c r="AN109" i="20"/>
  <c r="AH109" i="20"/>
  <c r="AI96" i="20"/>
  <c r="AK96" i="20"/>
  <c r="AL96" i="20"/>
  <c r="AM96" i="20"/>
  <c r="AN96" i="20"/>
  <c r="AH96" i="20"/>
  <c r="AI93" i="20"/>
  <c r="AK93" i="20"/>
  <c r="AL93" i="20"/>
  <c r="AM93" i="20"/>
  <c r="AN93" i="20"/>
  <c r="AH93" i="20"/>
  <c r="AI86" i="20"/>
  <c r="AK86" i="20"/>
  <c r="AL86" i="20"/>
  <c r="AM86" i="20"/>
  <c r="AN86" i="20"/>
  <c r="AH86" i="20"/>
  <c r="AI75" i="20"/>
  <c r="AK75" i="20"/>
  <c r="AL75" i="20"/>
  <c r="AM75" i="20"/>
  <c r="AN75" i="20"/>
  <c r="AH75" i="20"/>
  <c r="AI71" i="20"/>
  <c r="AK71" i="20"/>
  <c r="AL71" i="20"/>
  <c r="AM71" i="20"/>
  <c r="AK236" i="20" s="1"/>
  <c r="AN71" i="20"/>
  <c r="AH71" i="20"/>
  <c r="AI68" i="20"/>
  <c r="AK68" i="20"/>
  <c r="AK235" i="20" s="1"/>
  <c r="AL68" i="20"/>
  <c r="AK234" i="20" s="1"/>
  <c r="AM68" i="20"/>
  <c r="AN68" i="20"/>
  <c r="AH68" i="20"/>
  <c r="AI63" i="20"/>
  <c r="AK63" i="20"/>
  <c r="AL63" i="20"/>
  <c r="AM63" i="20"/>
  <c r="AN63" i="20"/>
  <c r="AH63" i="20"/>
  <c r="AI47" i="20"/>
  <c r="AI152" i="20" s="1"/>
  <c r="AK47" i="20"/>
  <c r="AK152" i="20" s="1"/>
  <c r="AL47" i="20"/>
  <c r="AL152" i="20" s="1"/>
  <c r="AM47" i="20"/>
  <c r="AM152" i="20" s="1"/>
  <c r="AN47" i="20"/>
  <c r="AN152" i="20" s="1"/>
  <c r="AH47" i="20"/>
  <c r="AH152" i="20" s="1"/>
  <c r="AI44" i="20"/>
  <c r="AK44" i="20"/>
  <c r="AL44" i="20"/>
  <c r="AM44" i="20"/>
  <c r="AN44" i="20"/>
  <c r="AH44" i="20"/>
  <c r="AN34" i="20"/>
  <c r="AN131" i="20" s="1"/>
  <c r="AM34" i="20"/>
  <c r="AM131" i="20" s="1"/>
  <c r="AL34" i="20"/>
  <c r="AL131" i="20" s="1"/>
  <c r="AK34" i="20"/>
  <c r="AK131" i="20" s="1"/>
  <c r="AI34" i="20"/>
  <c r="AI131" i="20" s="1"/>
  <c r="AH34" i="20"/>
  <c r="AH131" i="20" s="1"/>
  <c r="AC47" i="20"/>
  <c r="AC152" i="20" s="1"/>
  <c r="AC63" i="20"/>
  <c r="AC122" i="20"/>
  <c r="AC123" i="20"/>
  <c r="AC125" i="20"/>
  <c r="AC126" i="20"/>
  <c r="AC127" i="20"/>
  <c r="AC128" i="20"/>
  <c r="AC129" i="20"/>
  <c r="AC130" i="20"/>
  <c r="AC132" i="20"/>
  <c r="AC133" i="20"/>
  <c r="AC134" i="20"/>
  <c r="AC135" i="20"/>
  <c r="AC136" i="20"/>
  <c r="AC137" i="20"/>
  <c r="AC139" i="20"/>
  <c r="AC140" i="20"/>
  <c r="AC141" i="20"/>
  <c r="AC142" i="20"/>
  <c r="AC143" i="20"/>
  <c r="AC144" i="20"/>
  <c r="AC145" i="20"/>
  <c r="AC146" i="20"/>
  <c r="AC147" i="20"/>
  <c r="AC149" i="20"/>
  <c r="AC158" i="20"/>
  <c r="AC159" i="20"/>
  <c r="AC160" i="20"/>
  <c r="AC162" i="20"/>
  <c r="AC114" i="20"/>
  <c r="AC111" i="20"/>
  <c r="AC109" i="20"/>
  <c r="AC93" i="20"/>
  <c r="AC86" i="20"/>
  <c r="AC75" i="20"/>
  <c r="AC68" i="20"/>
  <c r="AC71" i="20"/>
  <c r="AC44" i="20"/>
  <c r="AC34" i="20"/>
  <c r="AC131" i="20" s="1"/>
  <c r="AB34" i="20"/>
  <c r="AK254" i="20" l="1"/>
  <c r="AQ141" i="20"/>
  <c r="AK240" i="20"/>
  <c r="AK115" i="20"/>
  <c r="AC115" i="20"/>
  <c r="AC163" i="20" s="1"/>
  <c r="AN115" i="20"/>
  <c r="AN163" i="20" s="1"/>
  <c r="AH115" i="20"/>
  <c r="AH163" i="20" s="1"/>
  <c r="AI115" i="20"/>
  <c r="AI163" i="20" s="1"/>
  <c r="AM115" i="20"/>
  <c r="AM163" i="20" s="1"/>
  <c r="AJ115" i="20"/>
  <c r="AJ163" i="20" s="1"/>
  <c r="AL115" i="20"/>
  <c r="AL163" i="20" s="1"/>
  <c r="AJ148" i="20"/>
  <c r="AH148" i="20"/>
  <c r="AM148" i="20"/>
  <c r="AN148" i="20"/>
  <c r="AI148" i="20"/>
  <c r="AL148" i="20"/>
  <c r="AK148" i="20"/>
  <c r="AC148" i="20"/>
  <c r="AA123" i="20"/>
  <c r="AB123" i="20"/>
  <c r="AD123" i="20"/>
  <c r="AE123" i="20"/>
  <c r="AF123" i="20"/>
  <c r="AW123" i="20"/>
  <c r="Z123" i="20"/>
  <c r="AQ142" i="20" l="1"/>
  <c r="AK163" i="20"/>
  <c r="Z86" i="20"/>
  <c r="Z122" i="20"/>
  <c r="AA122" i="20"/>
  <c r="AB122" i="20"/>
  <c r="AD122" i="20"/>
  <c r="AE122" i="20"/>
  <c r="AF122" i="20"/>
  <c r="Z125" i="20"/>
  <c r="AA125" i="20"/>
  <c r="AB125" i="20"/>
  <c r="AD125" i="20"/>
  <c r="AE125" i="20"/>
  <c r="AF125" i="20"/>
  <c r="Z126" i="20"/>
  <c r="AA126" i="20"/>
  <c r="AB126" i="20"/>
  <c r="AD126" i="20"/>
  <c r="AE126" i="20"/>
  <c r="AF126" i="20"/>
  <c r="Z127" i="20"/>
  <c r="AA127" i="20"/>
  <c r="AB127" i="20"/>
  <c r="AD127" i="20"/>
  <c r="AE127" i="20"/>
  <c r="AF127" i="20"/>
  <c r="Z128" i="20"/>
  <c r="AA128" i="20"/>
  <c r="AB128" i="20"/>
  <c r="AD128" i="20"/>
  <c r="AE128" i="20"/>
  <c r="AF128" i="20"/>
  <c r="Z129" i="20"/>
  <c r="AA129" i="20"/>
  <c r="AB129" i="20"/>
  <c r="AD129" i="20"/>
  <c r="AE129" i="20"/>
  <c r="AF129" i="20"/>
  <c r="Z130" i="20"/>
  <c r="AA130" i="20"/>
  <c r="AB130" i="20"/>
  <c r="AD130" i="20"/>
  <c r="AE130" i="20"/>
  <c r="AF130" i="20"/>
  <c r="Z132" i="20"/>
  <c r="AA132" i="20"/>
  <c r="AB132" i="20"/>
  <c r="AD132" i="20"/>
  <c r="AE132" i="20"/>
  <c r="AF132" i="20"/>
  <c r="Z133" i="20"/>
  <c r="AA133" i="20"/>
  <c r="AB133" i="20"/>
  <c r="AD133" i="20"/>
  <c r="AE133" i="20"/>
  <c r="AF133" i="20"/>
  <c r="Z134" i="20"/>
  <c r="AA134" i="20"/>
  <c r="AB134" i="20"/>
  <c r="AD134" i="20"/>
  <c r="AE134" i="20"/>
  <c r="AF134" i="20"/>
  <c r="Z135" i="20"/>
  <c r="AA135" i="20"/>
  <c r="AB135" i="20"/>
  <c r="AD135" i="20"/>
  <c r="AE135" i="20"/>
  <c r="AF135" i="20"/>
  <c r="Z136" i="20"/>
  <c r="AA136" i="20"/>
  <c r="AB136" i="20"/>
  <c r="AD136" i="20"/>
  <c r="AE136" i="20"/>
  <c r="AF136" i="20"/>
  <c r="Z137" i="20"/>
  <c r="AA137" i="20"/>
  <c r="AB137" i="20"/>
  <c r="AD137" i="20"/>
  <c r="AE137" i="20"/>
  <c r="AF137" i="20"/>
  <c r="Z139" i="20"/>
  <c r="AA139" i="20"/>
  <c r="AB139" i="20"/>
  <c r="AD139" i="20"/>
  <c r="AE139" i="20"/>
  <c r="AF139" i="20"/>
  <c r="Z140" i="20"/>
  <c r="AA140" i="20"/>
  <c r="AB140" i="20"/>
  <c r="AD140" i="20"/>
  <c r="AE140" i="20"/>
  <c r="AF140" i="20"/>
  <c r="Z141" i="20"/>
  <c r="AA141" i="20"/>
  <c r="AB141" i="20"/>
  <c r="AD141" i="20"/>
  <c r="AE141" i="20"/>
  <c r="AF141" i="20"/>
  <c r="AA142" i="20"/>
  <c r="AB142" i="20"/>
  <c r="AD142" i="20"/>
  <c r="AE142" i="20"/>
  <c r="AF142" i="20"/>
  <c r="Z143" i="20"/>
  <c r="AA143" i="20"/>
  <c r="AB143" i="20"/>
  <c r="AD143" i="20"/>
  <c r="AE143" i="20"/>
  <c r="AF143" i="20"/>
  <c r="Z144" i="20"/>
  <c r="AA144" i="20"/>
  <c r="AB144" i="20"/>
  <c r="AD144" i="20"/>
  <c r="AE144" i="20"/>
  <c r="AF144" i="20"/>
  <c r="Z145" i="20"/>
  <c r="AA145" i="20"/>
  <c r="AB145" i="20"/>
  <c r="AD145" i="20"/>
  <c r="AE145" i="20"/>
  <c r="AF145" i="20"/>
  <c r="Z146" i="20"/>
  <c r="AA146" i="20"/>
  <c r="AB146" i="20"/>
  <c r="AD146" i="20"/>
  <c r="AE146" i="20"/>
  <c r="AF146" i="20"/>
  <c r="Z147" i="20"/>
  <c r="AA147" i="20"/>
  <c r="AB147" i="20"/>
  <c r="AD147" i="20"/>
  <c r="AE147" i="20"/>
  <c r="AF147" i="20"/>
  <c r="Z149" i="20"/>
  <c r="AA149" i="20"/>
  <c r="AB149" i="20"/>
  <c r="AD149" i="20"/>
  <c r="AE149" i="20"/>
  <c r="AF149" i="20"/>
  <c r="Z158" i="20"/>
  <c r="AA158" i="20"/>
  <c r="AB158" i="20"/>
  <c r="AD158" i="20"/>
  <c r="AE158" i="20"/>
  <c r="AF158" i="20"/>
  <c r="Z159" i="20"/>
  <c r="AA159" i="20"/>
  <c r="AB159" i="20"/>
  <c r="AD159" i="20"/>
  <c r="AE159" i="20"/>
  <c r="AF159" i="20"/>
  <c r="Z160" i="20"/>
  <c r="AA160" i="20"/>
  <c r="AB160" i="20"/>
  <c r="AD160" i="20"/>
  <c r="AE160" i="20"/>
  <c r="AF160" i="20"/>
  <c r="Z162" i="20"/>
  <c r="AA162" i="20"/>
  <c r="AB162" i="20"/>
  <c r="AD162" i="20"/>
  <c r="AE162" i="20"/>
  <c r="AF162" i="20"/>
  <c r="AA114" i="20"/>
  <c r="AB114" i="20"/>
  <c r="AD114" i="20"/>
  <c r="AE114" i="20"/>
  <c r="AF114" i="20"/>
  <c r="Z114" i="20"/>
  <c r="AA111" i="20"/>
  <c r="AB111" i="20"/>
  <c r="AD111" i="20"/>
  <c r="AE111" i="20"/>
  <c r="AF111" i="20"/>
  <c r="Z111" i="20"/>
  <c r="AA109" i="20"/>
  <c r="AB109" i="20"/>
  <c r="AD109" i="20"/>
  <c r="AE109" i="20"/>
  <c r="AF109" i="20"/>
  <c r="Z109" i="20"/>
  <c r="AA96" i="20"/>
  <c r="AB96" i="20"/>
  <c r="AD96" i="20"/>
  <c r="AE96" i="20"/>
  <c r="AF96" i="20"/>
  <c r="Z96" i="20"/>
  <c r="AA93" i="20"/>
  <c r="AB93" i="20"/>
  <c r="AD93" i="20"/>
  <c r="AE93" i="20"/>
  <c r="AF93" i="20"/>
  <c r="Z93" i="20"/>
  <c r="AA86" i="20"/>
  <c r="AB86" i="20"/>
  <c r="AD86" i="20"/>
  <c r="AE86" i="20"/>
  <c r="AF86" i="20"/>
  <c r="AA75" i="20"/>
  <c r="AB75" i="20"/>
  <c r="AD75" i="20"/>
  <c r="AE75" i="20"/>
  <c r="AF75" i="20"/>
  <c r="Z75" i="20"/>
  <c r="AA71" i="20"/>
  <c r="AB71" i="20"/>
  <c r="AD71" i="20"/>
  <c r="AE71" i="20"/>
  <c r="AF71" i="20"/>
  <c r="Z71" i="20"/>
  <c r="AA68" i="20"/>
  <c r="AB68" i="20"/>
  <c r="AD68" i="20"/>
  <c r="AE68" i="20"/>
  <c r="AF68" i="20"/>
  <c r="Z68" i="20"/>
  <c r="AF63" i="20"/>
  <c r="AA63" i="20"/>
  <c r="AB63" i="20"/>
  <c r="AD63" i="20"/>
  <c r="AE63" i="20"/>
  <c r="Z63" i="20"/>
  <c r="AA47" i="20"/>
  <c r="AA152" i="20" s="1"/>
  <c r="AB47" i="20"/>
  <c r="AB152" i="20" s="1"/>
  <c r="AD47" i="20"/>
  <c r="AD152" i="20" s="1"/>
  <c r="AE47" i="20"/>
  <c r="AE152" i="20" s="1"/>
  <c r="AF47" i="20"/>
  <c r="AF152" i="20" s="1"/>
  <c r="Z47" i="20"/>
  <c r="Z152" i="20" s="1"/>
  <c r="AA44" i="20"/>
  <c r="AB44" i="20"/>
  <c r="AD44" i="20"/>
  <c r="AE44" i="20"/>
  <c r="AF44" i="20"/>
  <c r="Z44" i="20"/>
  <c r="AF34" i="20"/>
  <c r="AF131" i="20" s="1"/>
  <c r="AE34" i="20"/>
  <c r="AD34" i="20"/>
  <c r="AD131" i="20" s="1"/>
  <c r="AA34" i="20"/>
  <c r="AA131" i="20" s="1"/>
  <c r="Z34" i="20"/>
  <c r="Z131" i="20" s="1"/>
  <c r="AQ144" i="20" l="1"/>
  <c r="AF115" i="20"/>
  <c r="AF163" i="20" s="1"/>
  <c r="AD115" i="20"/>
  <c r="AD163" i="20" s="1"/>
  <c r="AA115" i="20"/>
  <c r="AA163" i="20" s="1"/>
  <c r="Z115" i="20"/>
  <c r="Z163" i="20" s="1"/>
  <c r="AB115" i="20"/>
  <c r="AB163" i="20" s="1"/>
  <c r="AE115" i="20"/>
  <c r="AE163" i="20" s="1"/>
  <c r="AE131" i="20"/>
  <c r="Z142" i="20"/>
  <c r="AF148" i="20"/>
  <c r="AA148" i="20"/>
  <c r="AB148" i="20"/>
  <c r="AE148" i="20"/>
  <c r="AD148" i="20"/>
  <c r="Z148" i="20"/>
  <c r="AB131" i="20"/>
  <c r="P122" i="20"/>
  <c r="P123" i="20"/>
  <c r="P125" i="20"/>
  <c r="P126" i="20"/>
  <c r="P127" i="20"/>
  <c r="P128" i="20"/>
  <c r="P129" i="20"/>
  <c r="P130" i="20"/>
  <c r="P132" i="20"/>
  <c r="P133" i="20"/>
  <c r="P134" i="20"/>
  <c r="P135" i="20"/>
  <c r="P136" i="20"/>
  <c r="P137" i="20"/>
  <c r="P138" i="20"/>
  <c r="P139" i="20"/>
  <c r="P140" i="20"/>
  <c r="P141" i="20"/>
  <c r="P142" i="20"/>
  <c r="P143" i="20"/>
  <c r="P144" i="20"/>
  <c r="P145" i="20"/>
  <c r="P146" i="20"/>
  <c r="P147" i="20"/>
  <c r="P149" i="20"/>
  <c r="P151" i="20"/>
  <c r="P152" i="20"/>
  <c r="P158" i="20"/>
  <c r="P159" i="20"/>
  <c r="P160" i="20"/>
  <c r="P161" i="20"/>
  <c r="P162" i="20"/>
  <c r="P114" i="20"/>
  <c r="P111" i="20"/>
  <c r="P109" i="20"/>
  <c r="P96" i="20"/>
  <c r="P93" i="20"/>
  <c r="P86" i="20"/>
  <c r="P75" i="20"/>
  <c r="P71" i="20"/>
  <c r="P68" i="20"/>
  <c r="P63" i="20"/>
  <c r="P47" i="20"/>
  <c r="P44" i="20"/>
  <c r="P34" i="20"/>
  <c r="P131" i="20" s="1"/>
  <c r="P115" i="20" l="1"/>
  <c r="P163" i="20" s="1"/>
  <c r="P148" i="20"/>
  <c r="AQ145" i="20" l="1"/>
  <c r="L136" i="20"/>
  <c r="M136" i="20"/>
  <c r="N136" i="20"/>
  <c r="O136" i="20"/>
  <c r="Q136" i="20"/>
  <c r="AW136" i="20"/>
  <c r="L137" i="20"/>
  <c r="M137" i="20"/>
  <c r="N137" i="20"/>
  <c r="O137" i="20"/>
  <c r="Q137" i="20"/>
  <c r="AW137" i="20"/>
  <c r="L122" i="20"/>
  <c r="M122" i="20"/>
  <c r="N122" i="20"/>
  <c r="O122" i="20"/>
  <c r="Q122" i="20"/>
  <c r="L123" i="20"/>
  <c r="M123" i="20"/>
  <c r="N123" i="20"/>
  <c r="O123" i="20"/>
  <c r="Q123" i="20"/>
  <c r="L125" i="20"/>
  <c r="M125" i="20"/>
  <c r="N125" i="20"/>
  <c r="O125" i="20"/>
  <c r="Q125" i="20"/>
  <c r="L126" i="20"/>
  <c r="M126" i="20"/>
  <c r="N126" i="20"/>
  <c r="O126" i="20"/>
  <c r="Q126" i="20"/>
  <c r="L127" i="20"/>
  <c r="M127" i="20"/>
  <c r="N127" i="20"/>
  <c r="O127" i="20"/>
  <c r="Q127" i="20"/>
  <c r="L128" i="20"/>
  <c r="M128" i="20"/>
  <c r="N128" i="20"/>
  <c r="O128" i="20"/>
  <c r="Q128" i="20"/>
  <c r="L129" i="20"/>
  <c r="M129" i="20"/>
  <c r="N129" i="20"/>
  <c r="O129" i="20"/>
  <c r="Q129" i="20"/>
  <c r="L130" i="20"/>
  <c r="M130" i="20"/>
  <c r="N130" i="20"/>
  <c r="O130" i="20"/>
  <c r="Q130" i="20"/>
  <c r="L132" i="20"/>
  <c r="M132" i="20"/>
  <c r="N132" i="20"/>
  <c r="O132" i="20"/>
  <c r="Q132" i="20"/>
  <c r="L133" i="20"/>
  <c r="M133" i="20"/>
  <c r="N133" i="20"/>
  <c r="O133" i="20"/>
  <c r="Q133" i="20"/>
  <c r="L134" i="20"/>
  <c r="M134" i="20"/>
  <c r="N134" i="20"/>
  <c r="O134" i="20"/>
  <c r="Q134" i="20"/>
  <c r="L135" i="20"/>
  <c r="M135" i="20"/>
  <c r="N135" i="20"/>
  <c r="O135" i="20"/>
  <c r="Q135" i="20"/>
  <c r="L138" i="20"/>
  <c r="M138" i="20"/>
  <c r="N138" i="20"/>
  <c r="O138" i="20"/>
  <c r="Q138" i="20"/>
  <c r="L139" i="20"/>
  <c r="M139" i="20"/>
  <c r="N139" i="20"/>
  <c r="O139" i="20"/>
  <c r="Q139" i="20"/>
  <c r="L140" i="20"/>
  <c r="M140" i="20"/>
  <c r="N140" i="20"/>
  <c r="O140" i="20"/>
  <c r="Q140" i="20"/>
  <c r="L141" i="20"/>
  <c r="M141" i="20"/>
  <c r="N141" i="20"/>
  <c r="O141" i="20"/>
  <c r="Q141" i="20"/>
  <c r="L142" i="20"/>
  <c r="M142" i="20"/>
  <c r="N142" i="20"/>
  <c r="O142" i="20"/>
  <c r="Q142" i="20"/>
  <c r="L143" i="20"/>
  <c r="M143" i="20"/>
  <c r="N143" i="20"/>
  <c r="O143" i="20"/>
  <c r="Q143" i="20"/>
  <c r="L144" i="20"/>
  <c r="M144" i="20"/>
  <c r="N144" i="20"/>
  <c r="O144" i="20"/>
  <c r="Q144" i="20"/>
  <c r="L145" i="20"/>
  <c r="M145" i="20"/>
  <c r="N145" i="20"/>
  <c r="O145" i="20"/>
  <c r="Q145" i="20"/>
  <c r="L146" i="20"/>
  <c r="M146" i="20"/>
  <c r="N146" i="20"/>
  <c r="O146" i="20"/>
  <c r="Q146" i="20"/>
  <c r="L147" i="20"/>
  <c r="M147" i="20"/>
  <c r="N147" i="20"/>
  <c r="O147" i="20"/>
  <c r="Q147" i="20"/>
  <c r="L149" i="20"/>
  <c r="M149" i="20"/>
  <c r="N149" i="20"/>
  <c r="O149" i="20"/>
  <c r="Q149" i="20"/>
  <c r="L151" i="20"/>
  <c r="M151" i="20"/>
  <c r="N151" i="20"/>
  <c r="O151" i="20"/>
  <c r="Q151" i="20"/>
  <c r="L152" i="20"/>
  <c r="M152" i="20"/>
  <c r="N152" i="20"/>
  <c r="O152" i="20"/>
  <c r="Q152" i="20"/>
  <c r="L158" i="20"/>
  <c r="M158" i="20"/>
  <c r="N158" i="20"/>
  <c r="O158" i="20"/>
  <c r="Q158" i="20"/>
  <c r="L159" i="20"/>
  <c r="M159" i="20"/>
  <c r="N159" i="20"/>
  <c r="O159" i="20"/>
  <c r="Q159" i="20"/>
  <c r="L160" i="20"/>
  <c r="M160" i="20"/>
  <c r="N160" i="20"/>
  <c r="O160" i="20"/>
  <c r="Q160" i="20"/>
  <c r="L161" i="20"/>
  <c r="M161" i="20"/>
  <c r="N161" i="20"/>
  <c r="O161" i="20"/>
  <c r="Q161" i="20"/>
  <c r="L162" i="20"/>
  <c r="M162" i="20"/>
  <c r="N162" i="20"/>
  <c r="O162" i="20"/>
  <c r="Q162" i="20"/>
  <c r="L114" i="20"/>
  <c r="M114" i="20"/>
  <c r="N114" i="20"/>
  <c r="O114" i="20"/>
  <c r="Q114" i="20"/>
  <c r="L111" i="20"/>
  <c r="M111" i="20"/>
  <c r="N111" i="20"/>
  <c r="O111" i="20"/>
  <c r="Q111" i="20"/>
  <c r="L109" i="20"/>
  <c r="M109" i="20"/>
  <c r="N109" i="20"/>
  <c r="O109" i="20"/>
  <c r="Q109" i="20"/>
  <c r="L96" i="20"/>
  <c r="M96" i="20"/>
  <c r="N96" i="20"/>
  <c r="O96" i="20"/>
  <c r="Q96" i="20"/>
  <c r="L93" i="20"/>
  <c r="M93" i="20"/>
  <c r="N93" i="20"/>
  <c r="O93" i="20"/>
  <c r="Q93" i="20"/>
  <c r="L86" i="20"/>
  <c r="M86" i="20"/>
  <c r="N86" i="20"/>
  <c r="O86" i="20"/>
  <c r="Q86" i="20"/>
  <c r="L75" i="20"/>
  <c r="M75" i="20"/>
  <c r="N75" i="20"/>
  <c r="O75" i="20"/>
  <c r="Q75" i="20"/>
  <c r="L71" i="20"/>
  <c r="M71" i="20"/>
  <c r="N71" i="20"/>
  <c r="O71" i="20"/>
  <c r="Q71" i="20"/>
  <c r="L68" i="20"/>
  <c r="M68" i="20"/>
  <c r="N68" i="20"/>
  <c r="O68" i="20"/>
  <c r="Q68" i="20"/>
  <c r="L63" i="20"/>
  <c r="M63" i="20"/>
  <c r="N63" i="20"/>
  <c r="O63" i="20"/>
  <c r="Q63" i="20"/>
  <c r="L47" i="20"/>
  <c r="M47" i="20"/>
  <c r="N47" i="20"/>
  <c r="O47" i="20"/>
  <c r="Q47" i="20"/>
  <c r="L44" i="20"/>
  <c r="M44" i="20"/>
  <c r="N44" i="20"/>
  <c r="O44" i="20"/>
  <c r="Q44" i="20"/>
  <c r="L34" i="20"/>
  <c r="L131" i="20" s="1"/>
  <c r="M34" i="20"/>
  <c r="M131" i="20" s="1"/>
  <c r="N34" i="20"/>
  <c r="N131" i="20" s="1"/>
  <c r="O34" i="20"/>
  <c r="Q34" i="20"/>
  <c r="Q131" i="20" s="1"/>
  <c r="AQ146" i="20" l="1"/>
  <c r="M115" i="20"/>
  <c r="M163" i="20" s="1"/>
  <c r="L115" i="20"/>
  <c r="O115" i="20"/>
  <c r="O163" i="20" s="1"/>
  <c r="Q115" i="20"/>
  <c r="N115" i="20"/>
  <c r="N163" i="20" s="1"/>
  <c r="O148" i="20"/>
  <c r="N148" i="20"/>
  <c r="M148" i="20"/>
  <c r="Q148" i="20"/>
  <c r="O131" i="20"/>
  <c r="L148" i="20"/>
  <c r="AW133" i="20"/>
  <c r="AQ147" i="20" l="1"/>
  <c r="AQ44" i="20"/>
  <c r="AQ115" i="20" s="1"/>
  <c r="Q163" i="20"/>
  <c r="L163" i="20"/>
  <c r="D145" i="20"/>
  <c r="E143" i="20"/>
  <c r="F143" i="20"/>
  <c r="G143" i="20"/>
  <c r="H143" i="20"/>
  <c r="J143" i="20"/>
  <c r="AW143" i="20"/>
  <c r="D143" i="20"/>
  <c r="D130" i="20"/>
  <c r="E130" i="20"/>
  <c r="F130" i="20"/>
  <c r="G130" i="20"/>
  <c r="H130" i="20"/>
  <c r="J130" i="20"/>
  <c r="AW130" i="20"/>
  <c r="AQ148" i="20" l="1"/>
  <c r="AQ163" i="20"/>
  <c r="J129" i="20"/>
  <c r="H129" i="20"/>
  <c r="G129" i="20"/>
  <c r="F129" i="20"/>
  <c r="E129" i="20"/>
  <c r="D129" i="20"/>
  <c r="AW129" i="20"/>
  <c r="AW114" i="20" l="1"/>
  <c r="F109" i="20" l="1"/>
  <c r="G109" i="20"/>
  <c r="H109" i="20"/>
  <c r="J109" i="20"/>
  <c r="AW109" i="20"/>
  <c r="E109" i="20"/>
  <c r="K28" i="20" l="1"/>
  <c r="S28" i="20" s="1"/>
  <c r="E63" i="20"/>
  <c r="F63" i="20"/>
  <c r="G63" i="20"/>
  <c r="H63" i="20"/>
  <c r="J63" i="20"/>
  <c r="AW63" i="20"/>
  <c r="E68" i="20"/>
  <c r="F68" i="20"/>
  <c r="G68" i="20"/>
  <c r="H68" i="20"/>
  <c r="J68" i="20"/>
  <c r="AW68" i="20"/>
  <c r="E71" i="20"/>
  <c r="F71" i="20"/>
  <c r="G71" i="20"/>
  <c r="H71" i="20"/>
  <c r="J71" i="20"/>
  <c r="AW71" i="20"/>
  <c r="D63" i="20"/>
  <c r="E44" i="20"/>
  <c r="F44" i="20"/>
  <c r="G44" i="20"/>
  <c r="H44" i="20"/>
  <c r="J44" i="20"/>
  <c r="E47" i="20"/>
  <c r="F47" i="20"/>
  <c r="G47" i="20"/>
  <c r="H47" i="20"/>
  <c r="J47" i="20"/>
  <c r="AW47" i="20"/>
  <c r="AW152" i="20" s="1"/>
  <c r="D47" i="20"/>
  <c r="D44" i="20"/>
  <c r="E86" i="20"/>
  <c r="F86" i="20"/>
  <c r="G86" i="20"/>
  <c r="H86" i="20"/>
  <c r="J86" i="20"/>
  <c r="K87" i="20"/>
  <c r="S87" i="20" s="1"/>
  <c r="Y87" i="20" s="1"/>
  <c r="AG87" i="20" s="1"/>
  <c r="E93" i="20"/>
  <c r="F93" i="20"/>
  <c r="G93" i="20"/>
  <c r="H93" i="20"/>
  <c r="J93" i="20"/>
  <c r="E96" i="20"/>
  <c r="F96" i="20"/>
  <c r="G96" i="20"/>
  <c r="H96" i="20"/>
  <c r="J96" i="20"/>
  <c r="K99" i="20"/>
  <c r="S99" i="20" s="1"/>
  <c r="K98" i="20"/>
  <c r="S98" i="20" s="1"/>
  <c r="K76" i="20"/>
  <c r="S76" i="20" s="1"/>
  <c r="E75" i="20"/>
  <c r="F75" i="20"/>
  <c r="G75" i="20"/>
  <c r="H75" i="20"/>
  <c r="J75" i="20"/>
  <c r="K33" i="20"/>
  <c r="S33" i="20" s="1"/>
  <c r="K32" i="20"/>
  <c r="S32" i="20" s="1"/>
  <c r="K30" i="20"/>
  <c r="S30" i="20" s="1"/>
  <c r="K29" i="20"/>
  <c r="S29" i="20" s="1"/>
  <c r="K27" i="20"/>
  <c r="S27" i="20" s="1"/>
  <c r="K26" i="20"/>
  <c r="S26" i="20" s="1"/>
  <c r="K25" i="20"/>
  <c r="S25" i="20" s="1"/>
  <c r="K24" i="20"/>
  <c r="S24" i="20" s="1"/>
  <c r="K23" i="20"/>
  <c r="S23" i="20" s="1"/>
  <c r="K22" i="20"/>
  <c r="S22" i="20" s="1"/>
  <c r="K21" i="20"/>
  <c r="S21" i="20" s="1"/>
  <c r="K20" i="20"/>
  <c r="S20" i="20" s="1"/>
  <c r="K19" i="20"/>
  <c r="S19" i="20" s="1"/>
  <c r="K18" i="20"/>
  <c r="S18" i="20" s="1"/>
  <c r="K17" i="20"/>
  <c r="S17" i="20" s="1"/>
  <c r="K16" i="20"/>
  <c r="S16" i="20" s="1"/>
  <c r="K15" i="20"/>
  <c r="S15" i="20" s="1"/>
  <c r="K14" i="20"/>
  <c r="S14" i="20" s="1"/>
  <c r="K13" i="20"/>
  <c r="S13" i="20" s="1"/>
  <c r="K12" i="20"/>
  <c r="S12" i="20" s="1"/>
  <c r="S11" i="20"/>
  <c r="K10" i="20"/>
  <c r="S10" i="20" s="1"/>
  <c r="S9" i="20"/>
  <c r="S8" i="20"/>
  <c r="K7" i="20"/>
  <c r="S7" i="20" s="1"/>
  <c r="K72" i="20"/>
  <c r="S72" i="20" s="1"/>
  <c r="K70" i="20"/>
  <c r="S70" i="20" s="1"/>
  <c r="K69" i="20"/>
  <c r="S69" i="20" s="1"/>
  <c r="K67" i="20"/>
  <c r="S67" i="20" s="1"/>
  <c r="K66" i="20"/>
  <c r="S66" i="20" s="1"/>
  <c r="K65" i="20"/>
  <c r="K64" i="20"/>
  <c r="S64" i="20" s="1"/>
  <c r="K62" i="20"/>
  <c r="S62" i="20" s="1"/>
  <c r="K61" i="20"/>
  <c r="S61" i="20" s="1"/>
  <c r="K60" i="20"/>
  <c r="S60" i="20" s="1"/>
  <c r="K59" i="20"/>
  <c r="S59" i="20" s="1"/>
  <c r="K58" i="20"/>
  <c r="S58" i="20" s="1"/>
  <c r="K57" i="20"/>
  <c r="S57" i="20" s="1"/>
  <c r="K56" i="20"/>
  <c r="S56" i="20" s="1"/>
  <c r="K55" i="20"/>
  <c r="S55" i="20" s="1"/>
  <c r="K54" i="20"/>
  <c r="K53" i="20"/>
  <c r="K52" i="20"/>
  <c r="S52" i="20" s="1"/>
  <c r="S161" i="20" s="1"/>
  <c r="K51" i="20"/>
  <c r="S51" i="20" s="1"/>
  <c r="K50" i="20"/>
  <c r="S50" i="20" s="1"/>
  <c r="K49" i="20"/>
  <c r="S49" i="20" s="1"/>
  <c r="K46" i="20"/>
  <c r="S46" i="20" s="1"/>
  <c r="K45" i="20"/>
  <c r="S45" i="20" s="1"/>
  <c r="K43" i="20"/>
  <c r="S43" i="20" s="1"/>
  <c r="K42" i="20"/>
  <c r="S42" i="20" s="1"/>
  <c r="K41" i="20"/>
  <c r="S41" i="20" s="1"/>
  <c r="K40" i="20"/>
  <c r="S40" i="20" s="1"/>
  <c r="K39" i="20"/>
  <c r="S39" i="20" s="1"/>
  <c r="K38" i="20"/>
  <c r="S38" i="20" s="1"/>
  <c r="K37" i="20"/>
  <c r="S37" i="20" s="1"/>
  <c r="K36" i="20"/>
  <c r="S36" i="20" s="1"/>
  <c r="S138" i="20" s="1"/>
  <c r="K35" i="20"/>
  <c r="S35" i="20" s="1"/>
  <c r="K74" i="20"/>
  <c r="S74" i="20" s="1"/>
  <c r="K73" i="20"/>
  <c r="S73" i="20" s="1"/>
  <c r="K85" i="20"/>
  <c r="S85" i="20" s="1"/>
  <c r="K84" i="20"/>
  <c r="S84" i="20" s="1"/>
  <c r="K83" i="20"/>
  <c r="S83" i="20" s="1"/>
  <c r="K82" i="20"/>
  <c r="S82" i="20" s="1"/>
  <c r="K81" i="20"/>
  <c r="S81" i="20" s="1"/>
  <c r="K80" i="20"/>
  <c r="S80" i="20" s="1"/>
  <c r="K79" i="20"/>
  <c r="S79" i="20" s="1"/>
  <c r="K78" i="20"/>
  <c r="K77" i="20"/>
  <c r="K92" i="20"/>
  <c r="K91" i="20"/>
  <c r="K155" i="20" s="1"/>
  <c r="K90" i="20"/>
  <c r="S90" i="20" s="1"/>
  <c r="K89" i="20"/>
  <c r="S95" i="20"/>
  <c r="K94" i="20"/>
  <c r="S94" i="20" s="1"/>
  <c r="K103" i="20"/>
  <c r="S103" i="20" s="1"/>
  <c r="K102" i="20"/>
  <c r="S102" i="20" s="1"/>
  <c r="K101" i="20"/>
  <c r="S101" i="20" s="1"/>
  <c r="K100" i="20"/>
  <c r="S100" i="20" s="1"/>
  <c r="K106" i="20"/>
  <c r="S106" i="20" s="1"/>
  <c r="K105" i="20"/>
  <c r="S105" i="20" s="1"/>
  <c r="K108" i="20"/>
  <c r="S108" i="20" s="1"/>
  <c r="K107" i="20"/>
  <c r="S107" i="20" s="1"/>
  <c r="K110" i="20"/>
  <c r="S110" i="20" s="1"/>
  <c r="K112" i="20"/>
  <c r="S112" i="20" s="1"/>
  <c r="K113" i="20"/>
  <c r="S113" i="20" s="1"/>
  <c r="E114" i="20"/>
  <c r="F114" i="20"/>
  <c r="G114" i="20"/>
  <c r="H114" i="20"/>
  <c r="J114" i="20"/>
  <c r="K151" i="20" l="1"/>
  <c r="K152" i="20"/>
  <c r="K150" i="20"/>
  <c r="Y94" i="20"/>
  <c r="Y95" i="20"/>
  <c r="Y85" i="20"/>
  <c r="AG85" i="20" s="1"/>
  <c r="Y100" i="20"/>
  <c r="AG100" i="20" s="1"/>
  <c r="Y83" i="20"/>
  <c r="Y59" i="20"/>
  <c r="AG59" i="20" s="1"/>
  <c r="Y23" i="20"/>
  <c r="AG23" i="20" s="1"/>
  <c r="Y107" i="20"/>
  <c r="AG107" i="20" s="1"/>
  <c r="Y79" i="20"/>
  <c r="Y74" i="20"/>
  <c r="Y38" i="20"/>
  <c r="AG38" i="20" s="1"/>
  <c r="Y42" i="20"/>
  <c r="AG42" i="20" s="1"/>
  <c r="Y49" i="20"/>
  <c r="AG49" i="20" s="1"/>
  <c r="AO49" i="20" s="1"/>
  <c r="AV49" i="20" s="1"/>
  <c r="Y57" i="20"/>
  <c r="AG57" i="20" s="1"/>
  <c r="Y61" i="20"/>
  <c r="AG61" i="20" s="1"/>
  <c r="Y66" i="20"/>
  <c r="AG66" i="20" s="1"/>
  <c r="Y72" i="20"/>
  <c r="AG72" i="20" s="1"/>
  <c r="Y9" i="20"/>
  <c r="AG9" i="20" s="1"/>
  <c r="Y13" i="20"/>
  <c r="AG13" i="20" s="1"/>
  <c r="Y17" i="20"/>
  <c r="AG17" i="20" s="1"/>
  <c r="Y21" i="20"/>
  <c r="AG21" i="20" s="1"/>
  <c r="Y25" i="20"/>
  <c r="AG25" i="20" s="1"/>
  <c r="Y30" i="20"/>
  <c r="AG30" i="20" s="1"/>
  <c r="Y113" i="20"/>
  <c r="AG113" i="20" s="1"/>
  <c r="Y108" i="20"/>
  <c r="Y101" i="20"/>
  <c r="AG101" i="20" s="1"/>
  <c r="Y80" i="20"/>
  <c r="AG80" i="20" s="1"/>
  <c r="Y84" i="20"/>
  <c r="Y35" i="20"/>
  <c r="AG35" i="20" s="1"/>
  <c r="Y39" i="20"/>
  <c r="AG39" i="20" s="1"/>
  <c r="Y43" i="20"/>
  <c r="AG43" i="20" s="1"/>
  <c r="Y50" i="20"/>
  <c r="AG50" i="20" s="1"/>
  <c r="Y58" i="20"/>
  <c r="AG58" i="20" s="1"/>
  <c r="Y62" i="20"/>
  <c r="AG62" i="20" s="1"/>
  <c r="Y67" i="20"/>
  <c r="AG67" i="20" s="1"/>
  <c r="Y10" i="20"/>
  <c r="AG10" i="20" s="1"/>
  <c r="Y14" i="20"/>
  <c r="AG14" i="20" s="1"/>
  <c r="Y18" i="20"/>
  <c r="AG18" i="20" s="1"/>
  <c r="Y22" i="20"/>
  <c r="AG22" i="20" s="1"/>
  <c r="Y26" i="20"/>
  <c r="AG26" i="20" s="1"/>
  <c r="Y32" i="20"/>
  <c r="AG32" i="20" s="1"/>
  <c r="Y76" i="20"/>
  <c r="Y112" i="20"/>
  <c r="AG112" i="20" s="1"/>
  <c r="Y105" i="20"/>
  <c r="AG105" i="20" s="1"/>
  <c r="Y102" i="20"/>
  <c r="AG102" i="20" s="1"/>
  <c r="Y81" i="20"/>
  <c r="Y36" i="20"/>
  <c r="Y40" i="20"/>
  <c r="AG40" i="20" s="1"/>
  <c r="Y45" i="20"/>
  <c r="AG45" i="20" s="1"/>
  <c r="Y51" i="20"/>
  <c r="Y55" i="20"/>
  <c r="AG55" i="20" s="1"/>
  <c r="Y64" i="20"/>
  <c r="AG64" i="20" s="1"/>
  <c r="Y69" i="20"/>
  <c r="AG69" i="20" s="1"/>
  <c r="Y7" i="20"/>
  <c r="AG7" i="20" s="1"/>
  <c r="Y11" i="20"/>
  <c r="AG11" i="20" s="1"/>
  <c r="Y15" i="20"/>
  <c r="AG15" i="20" s="1"/>
  <c r="Y19" i="20"/>
  <c r="AG19" i="20" s="1"/>
  <c r="Y27" i="20"/>
  <c r="AG27" i="20" s="1"/>
  <c r="Y33" i="20"/>
  <c r="AG33" i="20" s="1"/>
  <c r="Y98" i="20"/>
  <c r="AG98" i="20" s="1"/>
  <c r="Y110" i="20"/>
  <c r="AG110" i="20" s="1"/>
  <c r="Y106" i="20"/>
  <c r="AG106" i="20" s="1"/>
  <c r="Y103" i="20"/>
  <c r="AG103" i="20" s="1"/>
  <c r="Y90" i="20"/>
  <c r="AG90" i="20" s="1"/>
  <c r="Y82" i="20"/>
  <c r="AG82" i="20" s="1"/>
  <c r="Y73" i="20"/>
  <c r="Y37" i="20"/>
  <c r="AG37" i="20" s="1"/>
  <c r="Y41" i="20"/>
  <c r="AG41" i="20" s="1"/>
  <c r="Y46" i="20"/>
  <c r="AG46" i="20" s="1"/>
  <c r="Y52" i="20"/>
  <c r="Y56" i="20"/>
  <c r="Y60" i="20"/>
  <c r="AG60" i="20" s="1"/>
  <c r="Y70" i="20"/>
  <c r="Y8" i="20"/>
  <c r="AG8" i="20" s="1"/>
  <c r="Y12" i="20"/>
  <c r="AG12" i="20" s="1"/>
  <c r="Y16" i="20"/>
  <c r="AG16" i="20" s="1"/>
  <c r="Y20" i="20"/>
  <c r="AG20" i="20" s="1"/>
  <c r="Y24" i="20"/>
  <c r="AG24" i="20" s="1"/>
  <c r="Y29" i="20"/>
  <c r="AG29" i="20" s="1"/>
  <c r="Y99" i="20"/>
  <c r="AG99" i="20" s="1"/>
  <c r="Y28" i="20"/>
  <c r="AG28" i="20" s="1"/>
  <c r="S54" i="20"/>
  <c r="S53" i="20"/>
  <c r="K157" i="20"/>
  <c r="K156" i="20"/>
  <c r="K154" i="20"/>
  <c r="S89" i="20"/>
  <c r="K153" i="20"/>
  <c r="S91" i="20"/>
  <c r="S65" i="20"/>
  <c r="S92" i="20"/>
  <c r="S132" i="20"/>
  <c r="K137" i="20"/>
  <c r="S78" i="20"/>
  <c r="S139" i="20"/>
  <c r="S123" i="20"/>
  <c r="S128" i="20"/>
  <c r="S126" i="20"/>
  <c r="S149" i="20"/>
  <c r="S160" i="20"/>
  <c r="S159" i="20"/>
  <c r="S145" i="20"/>
  <c r="S127" i="20"/>
  <c r="S129" i="20"/>
  <c r="S135" i="20"/>
  <c r="S158" i="20"/>
  <c r="S140" i="20"/>
  <c r="S143" i="20"/>
  <c r="S133" i="20"/>
  <c r="S134" i="20"/>
  <c r="S146" i="20"/>
  <c r="S162" i="20"/>
  <c r="S122" i="20"/>
  <c r="K136" i="20"/>
  <c r="S77" i="20"/>
  <c r="S141" i="20"/>
  <c r="S147" i="20"/>
  <c r="S144" i="20"/>
  <c r="S125" i="20"/>
  <c r="S130" i="20"/>
  <c r="K143" i="20"/>
  <c r="K129" i="20"/>
  <c r="K130" i="20"/>
  <c r="H148" i="20"/>
  <c r="F148" i="20"/>
  <c r="AW148" i="20"/>
  <c r="J148" i="20"/>
  <c r="G148" i="20"/>
  <c r="E148" i="20"/>
  <c r="K75" i="20"/>
  <c r="S75" i="20" s="1"/>
  <c r="K63" i="20"/>
  <c r="S63" i="20" s="1"/>
  <c r="K96" i="20"/>
  <c r="S96" i="20" s="1"/>
  <c r="K114" i="20"/>
  <c r="K93" i="20"/>
  <c r="S93" i="20" s="1"/>
  <c r="Y93" i="20" s="1"/>
  <c r="AG93" i="20" s="1"/>
  <c r="K68" i="20"/>
  <c r="S68" i="20" s="1"/>
  <c r="K71" i="20"/>
  <c r="S71" i="20" s="1"/>
  <c r="K86" i="20"/>
  <c r="S86" i="20" s="1"/>
  <c r="K47" i="20"/>
  <c r="S47" i="20" s="1"/>
  <c r="K44" i="20"/>
  <c r="S44" i="20" s="1"/>
  <c r="D114" i="20"/>
  <c r="E111" i="20"/>
  <c r="E115" i="20" s="1"/>
  <c r="F111" i="20"/>
  <c r="F115" i="20" s="1"/>
  <c r="G111" i="20"/>
  <c r="G115" i="20" s="1"/>
  <c r="H111" i="20"/>
  <c r="H115" i="20" s="1"/>
  <c r="J111" i="20"/>
  <c r="J115" i="20" s="1"/>
  <c r="K111" i="20"/>
  <c r="S111" i="20" s="1"/>
  <c r="AW111" i="20"/>
  <c r="D111" i="20"/>
  <c r="D86" i="20"/>
  <c r="J162" i="20"/>
  <c r="H162" i="20"/>
  <c r="G162" i="20"/>
  <c r="F162" i="20"/>
  <c r="E162" i="20"/>
  <c r="D162" i="20"/>
  <c r="J161" i="20"/>
  <c r="H161" i="20"/>
  <c r="G161" i="20"/>
  <c r="F161" i="20"/>
  <c r="E161" i="20"/>
  <c r="D161" i="20"/>
  <c r="AW160" i="20"/>
  <c r="J160" i="20"/>
  <c r="H160" i="20"/>
  <c r="G160" i="20"/>
  <c r="F160" i="20"/>
  <c r="E160" i="20"/>
  <c r="D160" i="20"/>
  <c r="AW159" i="20"/>
  <c r="J159" i="20"/>
  <c r="H159" i="20"/>
  <c r="G159" i="20"/>
  <c r="F159" i="20"/>
  <c r="E159" i="20"/>
  <c r="D159" i="20"/>
  <c r="AW158" i="20"/>
  <c r="J158" i="20"/>
  <c r="H158" i="20"/>
  <c r="G158" i="20"/>
  <c r="F158" i="20"/>
  <c r="E158" i="20"/>
  <c r="D158" i="20"/>
  <c r="J152" i="20"/>
  <c r="H152" i="20"/>
  <c r="G152" i="20"/>
  <c r="F152" i="20"/>
  <c r="E152" i="20"/>
  <c r="D152" i="20"/>
  <c r="J151" i="20"/>
  <c r="H151" i="20"/>
  <c r="G151" i="20"/>
  <c r="F151" i="20"/>
  <c r="E151" i="20"/>
  <c r="AW149" i="20"/>
  <c r="J149" i="20"/>
  <c r="H149" i="20"/>
  <c r="G149" i="20"/>
  <c r="F149" i="20"/>
  <c r="E149" i="20"/>
  <c r="D149" i="20"/>
  <c r="AW147" i="20"/>
  <c r="J147" i="20"/>
  <c r="H147" i="20"/>
  <c r="G147" i="20"/>
  <c r="F147" i="20"/>
  <c r="E147" i="20"/>
  <c r="D147" i="20"/>
  <c r="AW146" i="20"/>
  <c r="J146" i="20"/>
  <c r="H146" i="20"/>
  <c r="G146" i="20"/>
  <c r="F146" i="20"/>
  <c r="E146" i="20"/>
  <c r="D146" i="20"/>
  <c r="AW145" i="20"/>
  <c r="J145" i="20"/>
  <c r="H145" i="20"/>
  <c r="G145" i="20"/>
  <c r="F145" i="20"/>
  <c r="E145" i="20"/>
  <c r="AW144" i="20"/>
  <c r="J144" i="20"/>
  <c r="H144" i="20"/>
  <c r="G144" i="20"/>
  <c r="F144" i="20"/>
  <c r="E144" i="20"/>
  <c r="D144" i="20"/>
  <c r="AW142" i="20"/>
  <c r="J142" i="20"/>
  <c r="H142" i="20"/>
  <c r="G142" i="20"/>
  <c r="F142" i="20"/>
  <c r="AW141" i="20"/>
  <c r="J141" i="20"/>
  <c r="H141" i="20"/>
  <c r="G141" i="20"/>
  <c r="F141" i="20"/>
  <c r="E141" i="20"/>
  <c r="D141" i="20"/>
  <c r="AW140" i="20"/>
  <c r="J140" i="20"/>
  <c r="H140" i="20"/>
  <c r="G140" i="20"/>
  <c r="F140" i="20"/>
  <c r="E140" i="20"/>
  <c r="D140" i="20"/>
  <c r="AW139" i="20"/>
  <c r="J139" i="20"/>
  <c r="H139" i="20"/>
  <c r="G139" i="20"/>
  <c r="F139" i="20"/>
  <c r="E139" i="20"/>
  <c r="D139" i="20"/>
  <c r="J138" i="20"/>
  <c r="H138" i="20"/>
  <c r="G138" i="20"/>
  <c r="F138" i="20"/>
  <c r="E138" i="20"/>
  <c r="D138" i="20"/>
  <c r="J137" i="20"/>
  <c r="H137" i="20"/>
  <c r="G137" i="20"/>
  <c r="F137" i="20"/>
  <c r="E137" i="20"/>
  <c r="D137" i="20"/>
  <c r="J136" i="20"/>
  <c r="H136" i="20"/>
  <c r="G136" i="20"/>
  <c r="F136" i="20"/>
  <c r="E136" i="20"/>
  <c r="D136" i="20"/>
  <c r="AW135" i="20"/>
  <c r="J135" i="20"/>
  <c r="H135" i="20"/>
  <c r="G135" i="20"/>
  <c r="F135" i="20"/>
  <c r="E135" i="20"/>
  <c r="D135" i="20"/>
  <c r="AW134" i="20"/>
  <c r="J134" i="20"/>
  <c r="H134" i="20"/>
  <c r="G134" i="20"/>
  <c r="F134" i="20"/>
  <c r="E134" i="20"/>
  <c r="D134" i="20"/>
  <c r="J133" i="20"/>
  <c r="H133" i="20"/>
  <c r="G133" i="20"/>
  <c r="F133" i="20"/>
  <c r="E133" i="20"/>
  <c r="D133" i="20"/>
  <c r="AW132" i="20"/>
  <c r="J132" i="20"/>
  <c r="H132" i="20"/>
  <c r="G132" i="20"/>
  <c r="F132" i="20"/>
  <c r="E132" i="20"/>
  <c r="D132" i="20"/>
  <c r="AW128" i="20"/>
  <c r="J128" i="20"/>
  <c r="G128" i="20"/>
  <c r="F128" i="20"/>
  <c r="E128" i="20"/>
  <c r="D128" i="20"/>
  <c r="AW127" i="20"/>
  <c r="J127" i="20"/>
  <c r="G127" i="20"/>
  <c r="F127" i="20"/>
  <c r="E127" i="20"/>
  <c r="D127" i="20"/>
  <c r="AW126" i="20"/>
  <c r="J126" i="20"/>
  <c r="H126" i="20"/>
  <c r="G126" i="20"/>
  <c r="F126" i="20"/>
  <c r="E126" i="20"/>
  <c r="D126" i="20"/>
  <c r="AW125" i="20"/>
  <c r="J125" i="20"/>
  <c r="H125" i="20"/>
  <c r="G125" i="20"/>
  <c r="F125" i="20"/>
  <c r="E125" i="20"/>
  <c r="D125" i="20"/>
  <c r="J123" i="20"/>
  <c r="H123" i="20"/>
  <c r="G123" i="20"/>
  <c r="F123" i="20"/>
  <c r="E123" i="20"/>
  <c r="D123" i="20"/>
  <c r="AW122" i="20"/>
  <c r="J122" i="20"/>
  <c r="H122" i="20"/>
  <c r="G122" i="20"/>
  <c r="F122" i="20"/>
  <c r="E122" i="20"/>
  <c r="D122" i="20"/>
  <c r="K149" i="20"/>
  <c r="K133" i="20"/>
  <c r="K161" i="20"/>
  <c r="K139" i="20"/>
  <c r="J34" i="20"/>
  <c r="J131" i="20" s="1"/>
  <c r="G34" i="20"/>
  <c r="G131" i="20" s="1"/>
  <c r="F34" i="20"/>
  <c r="F131" i="20" s="1"/>
  <c r="E34" i="20"/>
  <c r="E131" i="20" s="1"/>
  <c r="D34" i="20"/>
  <c r="D131" i="20" s="1"/>
  <c r="K125" i="20"/>
  <c r="AW115" i="20" l="1"/>
  <c r="AW163" i="20" s="1"/>
  <c r="AV162" i="20"/>
  <c r="AX49" i="20"/>
  <c r="S152" i="20"/>
  <c r="S150" i="20"/>
  <c r="Y161" i="20"/>
  <c r="AG52" i="20"/>
  <c r="AG161" i="20" s="1"/>
  <c r="AG81" i="20"/>
  <c r="AG70" i="20"/>
  <c r="AO70" i="20" s="1"/>
  <c r="AV70" i="20" s="1"/>
  <c r="AX70" i="20" s="1"/>
  <c r="AG108" i="20"/>
  <c r="AG79" i="20"/>
  <c r="AG83" i="20"/>
  <c r="AG95" i="20"/>
  <c r="AO95" i="20" s="1"/>
  <c r="AV95" i="20" s="1"/>
  <c r="AX95" i="20" s="1"/>
  <c r="AG84" i="20"/>
  <c r="AG94" i="20"/>
  <c r="S114" i="20"/>
  <c r="AG73" i="20"/>
  <c r="AG51" i="20"/>
  <c r="AG76" i="20"/>
  <c r="AG74" i="20"/>
  <c r="AO74" i="20" s="1"/>
  <c r="AV74" i="20" s="1"/>
  <c r="AG56" i="20"/>
  <c r="AG36" i="20"/>
  <c r="AG138" i="20" s="1"/>
  <c r="Y138" i="20"/>
  <c r="Y96" i="20"/>
  <c r="AO29" i="20"/>
  <c r="AV29" i="20" s="1"/>
  <c r="AX29" i="20" s="1"/>
  <c r="AO12" i="20"/>
  <c r="AV12" i="20" s="1"/>
  <c r="AX12" i="20" s="1"/>
  <c r="Y139" i="20"/>
  <c r="AO11" i="20"/>
  <c r="AV11" i="20" s="1"/>
  <c r="AX11" i="20" s="1"/>
  <c r="AO67" i="20"/>
  <c r="AV67" i="20" s="1"/>
  <c r="AX67" i="20" s="1"/>
  <c r="AO43" i="20"/>
  <c r="AV43" i="20" s="1"/>
  <c r="AX43" i="20" s="1"/>
  <c r="Y149" i="20"/>
  <c r="AO17" i="20"/>
  <c r="AV17" i="20" s="1"/>
  <c r="AX17" i="20" s="1"/>
  <c r="AO66" i="20"/>
  <c r="AV66" i="20" s="1"/>
  <c r="AX66" i="20" s="1"/>
  <c r="Y146" i="20"/>
  <c r="S151" i="20"/>
  <c r="AO24" i="20"/>
  <c r="AV24" i="20" s="1"/>
  <c r="AX24" i="20" s="1"/>
  <c r="AO8" i="20"/>
  <c r="AV8" i="20" s="1"/>
  <c r="AX8" i="20" s="1"/>
  <c r="AO27" i="20"/>
  <c r="AV27" i="20" s="1"/>
  <c r="AX27" i="20" s="1"/>
  <c r="Y125" i="20"/>
  <c r="AO18" i="20"/>
  <c r="AV18" i="20" s="1"/>
  <c r="AX18" i="20" s="1"/>
  <c r="AO62" i="20"/>
  <c r="AV62" i="20" s="1"/>
  <c r="AX62" i="20" s="1"/>
  <c r="AO39" i="20"/>
  <c r="AV39" i="20" s="1"/>
  <c r="AX39" i="20" s="1"/>
  <c r="AO101" i="20"/>
  <c r="AV101" i="20" s="1"/>
  <c r="AX101" i="20" s="1"/>
  <c r="AX30" i="20"/>
  <c r="AO13" i="20"/>
  <c r="AV13" i="20" s="1"/>
  <c r="AX13" i="20" s="1"/>
  <c r="AO38" i="20"/>
  <c r="AV38" i="20" s="1"/>
  <c r="AX38" i="20" s="1"/>
  <c r="AO23" i="20"/>
  <c r="AV23" i="20" s="1"/>
  <c r="AX23" i="20" s="1"/>
  <c r="AO56" i="20"/>
  <c r="AV56" i="20" s="1"/>
  <c r="AX56" i="20" s="1"/>
  <c r="AO85" i="20"/>
  <c r="AV85" i="20" s="1"/>
  <c r="AX85" i="20" s="1"/>
  <c r="AO112" i="20"/>
  <c r="AV112" i="20" s="1"/>
  <c r="AX112" i="20" s="1"/>
  <c r="AO20" i="20"/>
  <c r="AV20" i="20" s="1"/>
  <c r="AX20" i="20" s="1"/>
  <c r="AO46" i="20"/>
  <c r="AV46" i="20" s="1"/>
  <c r="AX46" i="20" s="1"/>
  <c r="AO82" i="20"/>
  <c r="AV82" i="20" s="1"/>
  <c r="AX82" i="20" s="1"/>
  <c r="AO110" i="20"/>
  <c r="AV110" i="20" s="1"/>
  <c r="AX110" i="20" s="1"/>
  <c r="AO45" i="20"/>
  <c r="AV45" i="20" s="1"/>
  <c r="AX45" i="20" s="1"/>
  <c r="AO102" i="20"/>
  <c r="AV102" i="20" s="1"/>
  <c r="AX102" i="20" s="1"/>
  <c r="AO32" i="20"/>
  <c r="AV32" i="20" s="1"/>
  <c r="AX32" i="20" s="1"/>
  <c r="AO14" i="20"/>
  <c r="AV14" i="20" s="1"/>
  <c r="AX14" i="20" s="1"/>
  <c r="AO58" i="20"/>
  <c r="AV58" i="20" s="1"/>
  <c r="AX58" i="20" s="1"/>
  <c r="AO35" i="20"/>
  <c r="AV35" i="20" s="1"/>
  <c r="AX35" i="20" s="1"/>
  <c r="AO9" i="20"/>
  <c r="AV9" i="20" s="1"/>
  <c r="AX9" i="20" s="1"/>
  <c r="AO57" i="20"/>
  <c r="AV57" i="20" s="1"/>
  <c r="AX57" i="20" s="1"/>
  <c r="AO59" i="20"/>
  <c r="AV59" i="20" s="1"/>
  <c r="AX59" i="20" s="1"/>
  <c r="AO103" i="20"/>
  <c r="AV103" i="20" s="1"/>
  <c r="AX103" i="20" s="1"/>
  <c r="AO100" i="20"/>
  <c r="AV100" i="20" s="1"/>
  <c r="AX100" i="20" s="1"/>
  <c r="AO55" i="20"/>
  <c r="AV55" i="20" s="1"/>
  <c r="AX55" i="20" s="1"/>
  <c r="Y92" i="20"/>
  <c r="Y89" i="20"/>
  <c r="AG89" i="20" s="1"/>
  <c r="AO99" i="20"/>
  <c r="AV99" i="20" s="1"/>
  <c r="AX99" i="20" s="1"/>
  <c r="AO16" i="20"/>
  <c r="AV16" i="20" s="1"/>
  <c r="AX16" i="20" s="1"/>
  <c r="AO60" i="20"/>
  <c r="AV60" i="20" s="1"/>
  <c r="AX60" i="20" s="1"/>
  <c r="AO41" i="20"/>
  <c r="AV41" i="20" s="1"/>
  <c r="AX41" i="20" s="1"/>
  <c r="AO90" i="20"/>
  <c r="AV90" i="20" s="1"/>
  <c r="AX90" i="20" s="1"/>
  <c r="AO98" i="20"/>
  <c r="AV98" i="20" s="1"/>
  <c r="AX98" i="20" s="1"/>
  <c r="AG122" i="20"/>
  <c r="AO64" i="20"/>
  <c r="AV64" i="20" s="1"/>
  <c r="AX64" i="20" s="1"/>
  <c r="AO105" i="20"/>
  <c r="AV105" i="20" s="1"/>
  <c r="AX105" i="20" s="1"/>
  <c r="AO26" i="20"/>
  <c r="AV26" i="20" s="1"/>
  <c r="AX26" i="20" s="1"/>
  <c r="AO10" i="20"/>
  <c r="AV10" i="20" s="1"/>
  <c r="AX10" i="20" s="1"/>
  <c r="AO50" i="20"/>
  <c r="AV50" i="20" s="1"/>
  <c r="AX50" i="20" s="1"/>
  <c r="AO113" i="20"/>
  <c r="AV113" i="20" s="1"/>
  <c r="AX113" i="20" s="1"/>
  <c r="Y162" i="20"/>
  <c r="AO106" i="20"/>
  <c r="AV106" i="20" s="1"/>
  <c r="AX106" i="20" s="1"/>
  <c r="AO72" i="20"/>
  <c r="AV72" i="20" s="1"/>
  <c r="AX72" i="20" s="1"/>
  <c r="AO69" i="20"/>
  <c r="AV69" i="20" s="1"/>
  <c r="AX69" i="20" s="1"/>
  <c r="AO61" i="20"/>
  <c r="AV61" i="20" s="1"/>
  <c r="AX61" i="20" s="1"/>
  <c r="AO80" i="20"/>
  <c r="AV80" i="20" s="1"/>
  <c r="AX80" i="20" s="1"/>
  <c r="AO107" i="20"/>
  <c r="AV107" i="20" s="1"/>
  <c r="AX107" i="20" s="1"/>
  <c r="Y130" i="20"/>
  <c r="Y135" i="20"/>
  <c r="Y143" i="20"/>
  <c r="Y145" i="20"/>
  <c r="AO33" i="20"/>
  <c r="AV33" i="20" s="1"/>
  <c r="AX33" i="20" s="1"/>
  <c r="Y114" i="20"/>
  <c r="AG114" i="20" s="1"/>
  <c r="Y127" i="20"/>
  <c r="Y141" i="20"/>
  <c r="Y159" i="20"/>
  <c r="Y160" i="20"/>
  <c r="Y128" i="20"/>
  <c r="Y126" i="20"/>
  <c r="Y158" i="20"/>
  <c r="Y71" i="20"/>
  <c r="AG71" i="20" s="1"/>
  <c r="S155" i="20"/>
  <c r="Y91" i="20"/>
  <c r="AG91" i="20" s="1"/>
  <c r="Y44" i="20"/>
  <c r="Y68" i="20"/>
  <c r="AG68" i="20" s="1"/>
  <c r="Y63" i="20"/>
  <c r="AG63" i="20" s="1"/>
  <c r="Y78" i="20"/>
  <c r="AG78" i="20" s="1"/>
  <c r="Y132" i="20"/>
  <c r="Y144" i="20"/>
  <c r="Y147" i="20"/>
  <c r="Y129" i="20"/>
  <c r="Y123" i="20"/>
  <c r="Y140" i="20"/>
  <c r="Y86" i="20"/>
  <c r="AG86" i="20" s="1"/>
  <c r="S154" i="20"/>
  <c r="Y65" i="20"/>
  <c r="AG65" i="20" s="1"/>
  <c r="Y122" i="20"/>
  <c r="Y134" i="20"/>
  <c r="Y133" i="20"/>
  <c r="Y111" i="20"/>
  <c r="AG111" i="20" s="1"/>
  <c r="Y47" i="20"/>
  <c r="AG47" i="20" s="1"/>
  <c r="Y75" i="20"/>
  <c r="AG75" i="20" s="1"/>
  <c r="Y77" i="20"/>
  <c r="AG77" i="20" s="1"/>
  <c r="Y53" i="20"/>
  <c r="AG53" i="20" s="1"/>
  <c r="Y54" i="20"/>
  <c r="S156" i="20"/>
  <c r="S157" i="20"/>
  <c r="S153" i="20"/>
  <c r="S137" i="20"/>
  <c r="S136" i="20"/>
  <c r="AW131" i="20"/>
  <c r="K104" i="20"/>
  <c r="D109" i="20"/>
  <c r="D148" i="20" s="1"/>
  <c r="E163" i="20"/>
  <c r="G163" i="20"/>
  <c r="H163" i="20"/>
  <c r="F163" i="20"/>
  <c r="D142" i="20"/>
  <c r="J163" i="20"/>
  <c r="K132" i="20"/>
  <c r="K158" i="20"/>
  <c r="K140" i="20"/>
  <c r="K135" i="20"/>
  <c r="K141" i="20"/>
  <c r="K159" i="20"/>
  <c r="K134" i="20"/>
  <c r="K138" i="20"/>
  <c r="K160" i="20"/>
  <c r="K146" i="20"/>
  <c r="K127" i="20"/>
  <c r="K123" i="20"/>
  <c r="H127" i="20"/>
  <c r="H34" i="20"/>
  <c r="H131" i="20" s="1"/>
  <c r="K145" i="20"/>
  <c r="K147" i="20"/>
  <c r="K126" i="20"/>
  <c r="H128" i="20"/>
  <c r="K128" i="20"/>
  <c r="K144" i="20"/>
  <c r="E142" i="20"/>
  <c r="F174" i="19"/>
  <c r="AV133" i="20" l="1"/>
  <c r="AX74" i="20"/>
  <c r="AV159" i="20"/>
  <c r="AV147" i="20"/>
  <c r="AG133" i="20"/>
  <c r="AG96" i="20"/>
  <c r="Y151" i="20"/>
  <c r="AG54" i="20"/>
  <c r="AG152" i="20" s="1"/>
  <c r="Y152" i="20"/>
  <c r="AG92" i="20"/>
  <c r="AG156" i="20" s="1"/>
  <c r="AG151" i="20"/>
  <c r="AO51" i="20"/>
  <c r="AV51" i="20" s="1"/>
  <c r="AX51" i="20" s="1"/>
  <c r="Y150" i="20"/>
  <c r="D115" i="20"/>
  <c r="D163" i="20" s="1"/>
  <c r="AG44" i="20"/>
  <c r="AO44" i="20" s="1"/>
  <c r="AV44" i="20" s="1"/>
  <c r="AX44" i="20" s="1"/>
  <c r="Y136" i="20"/>
  <c r="Y154" i="20"/>
  <c r="AO77" i="20"/>
  <c r="AV77" i="20" s="1"/>
  <c r="Y137" i="20"/>
  <c r="Y155" i="20"/>
  <c r="AO15" i="20"/>
  <c r="AO75" i="20"/>
  <c r="AV75" i="20" s="1"/>
  <c r="AX75" i="20" s="1"/>
  <c r="AO93" i="20"/>
  <c r="AV93" i="20" s="1"/>
  <c r="AX93" i="20" s="1"/>
  <c r="AO86" i="20"/>
  <c r="AV86" i="20" s="1"/>
  <c r="AX86" i="20" s="1"/>
  <c r="Y153" i="20"/>
  <c r="Y156" i="20"/>
  <c r="AO47" i="20"/>
  <c r="AV47" i="20" s="1"/>
  <c r="AX47" i="20" s="1"/>
  <c r="AO68" i="20"/>
  <c r="AV68" i="20" s="1"/>
  <c r="AX68" i="20" s="1"/>
  <c r="AO71" i="20"/>
  <c r="AV71" i="20" s="1"/>
  <c r="AX71" i="20" s="1"/>
  <c r="AO114" i="20"/>
  <c r="AV114" i="20" s="1"/>
  <c r="AO111" i="20"/>
  <c r="AV111" i="20" s="1"/>
  <c r="AX111" i="20" s="1"/>
  <c r="AO63" i="20"/>
  <c r="AV63" i="20" s="1"/>
  <c r="AX63" i="20" s="1"/>
  <c r="AG155" i="20"/>
  <c r="AO79" i="20"/>
  <c r="AV79" i="20" s="1"/>
  <c r="AG140" i="20"/>
  <c r="AO52" i="20"/>
  <c r="AO161" i="20" s="1"/>
  <c r="AG159" i="20"/>
  <c r="AG160" i="20"/>
  <c r="AO36" i="20"/>
  <c r="AG162" i="20"/>
  <c r="AO40" i="20"/>
  <c r="AV40" i="20" s="1"/>
  <c r="AG144" i="20"/>
  <c r="Y157" i="20"/>
  <c r="AO42" i="20"/>
  <c r="AV42" i="20" s="1"/>
  <c r="AG146" i="20"/>
  <c r="AO84" i="20"/>
  <c r="AV84" i="20" s="1"/>
  <c r="AG145" i="20"/>
  <c r="AO19" i="20"/>
  <c r="AV19" i="20" s="1"/>
  <c r="AG127" i="20"/>
  <c r="AO133" i="20"/>
  <c r="AG147" i="20"/>
  <c r="AO94" i="20"/>
  <c r="AV94" i="20" s="1"/>
  <c r="AG158" i="20"/>
  <c r="AO21" i="20"/>
  <c r="AV21" i="20" s="1"/>
  <c r="AG123" i="20"/>
  <c r="AO7" i="20"/>
  <c r="AV7" i="20" s="1"/>
  <c r="AG125" i="20"/>
  <c r="AO25" i="20"/>
  <c r="AV25" i="20" s="1"/>
  <c r="AX25" i="20" s="1"/>
  <c r="AG126" i="20"/>
  <c r="AG128" i="20"/>
  <c r="AO76" i="20"/>
  <c r="AV76" i="20" s="1"/>
  <c r="AG135" i="20"/>
  <c r="AO37" i="20"/>
  <c r="AV37" i="20" s="1"/>
  <c r="AG139" i="20"/>
  <c r="AO22" i="20"/>
  <c r="AV22" i="20" s="1"/>
  <c r="AX22" i="20" s="1"/>
  <c r="AG129" i="20"/>
  <c r="AO73" i="20"/>
  <c r="AV73" i="20" s="1"/>
  <c r="AX73" i="20" s="1"/>
  <c r="AG132" i="20"/>
  <c r="AO83" i="20"/>
  <c r="AV83" i="20" s="1"/>
  <c r="AG143" i="20"/>
  <c r="AO87" i="20"/>
  <c r="AV87" i="20" s="1"/>
  <c r="AG149" i="20"/>
  <c r="AO81" i="20"/>
  <c r="AV81" i="20" s="1"/>
  <c r="AG141" i="20"/>
  <c r="AO28" i="20"/>
  <c r="AV28" i="20" s="1"/>
  <c r="AX28" i="20" s="1"/>
  <c r="AG130" i="20"/>
  <c r="AG134" i="20"/>
  <c r="AG154" i="20"/>
  <c r="AO89" i="20"/>
  <c r="AV89" i="20" s="1"/>
  <c r="AG153" i="20"/>
  <c r="AO53" i="20"/>
  <c r="AO65" i="20"/>
  <c r="AV65" i="20" s="1"/>
  <c r="K109" i="20"/>
  <c r="S104" i="20"/>
  <c r="K142" i="20"/>
  <c r="K162" i="20"/>
  <c r="K122" i="20"/>
  <c r="K34" i="20"/>
  <c r="S34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O54" i="20" l="1"/>
  <c r="AV54" i="20" s="1"/>
  <c r="AX54" i="20" s="1"/>
  <c r="AV149" i="20"/>
  <c r="AX87" i="20"/>
  <c r="AV139" i="20"/>
  <c r="AX37" i="20"/>
  <c r="AV125" i="20"/>
  <c r="AX7" i="20"/>
  <c r="AV127" i="20"/>
  <c r="AX19" i="20"/>
  <c r="AV154" i="20"/>
  <c r="AX65" i="20"/>
  <c r="AV144" i="20"/>
  <c r="AX40" i="20"/>
  <c r="AV153" i="20"/>
  <c r="AX89" i="20"/>
  <c r="AV158" i="20"/>
  <c r="AX94" i="20"/>
  <c r="AV146" i="20"/>
  <c r="AX42" i="20"/>
  <c r="AV141" i="20"/>
  <c r="AX81" i="20"/>
  <c r="AV143" i="20"/>
  <c r="AX83" i="20"/>
  <c r="AV135" i="20"/>
  <c r="AX76" i="20"/>
  <c r="AV123" i="20"/>
  <c r="AX21" i="20"/>
  <c r="AV145" i="20"/>
  <c r="AX84" i="20"/>
  <c r="AV140" i="20"/>
  <c r="AX79" i="20"/>
  <c r="AX114" i="20"/>
  <c r="AV136" i="20"/>
  <c r="AX77" i="20"/>
  <c r="AG150" i="20"/>
  <c r="AV128" i="20"/>
  <c r="AO92" i="20"/>
  <c r="AV92" i="20" s="1"/>
  <c r="AX92" i="20" s="1"/>
  <c r="AV129" i="20"/>
  <c r="AV130" i="20"/>
  <c r="AO151" i="20"/>
  <c r="AV53" i="20"/>
  <c r="AX53" i="20" s="1"/>
  <c r="AV126" i="20"/>
  <c r="AO122" i="20"/>
  <c r="AV15" i="20"/>
  <c r="AO138" i="20"/>
  <c r="AV36" i="20"/>
  <c r="AV134" i="20"/>
  <c r="AV132" i="20"/>
  <c r="AV52" i="20"/>
  <c r="AV150" i="20"/>
  <c r="AV160" i="20"/>
  <c r="AO96" i="20"/>
  <c r="AV96" i="20" s="1"/>
  <c r="AX96" i="20" s="1"/>
  <c r="K148" i="20"/>
  <c r="K115" i="20"/>
  <c r="K163" i="20" s="1"/>
  <c r="AO152" i="20"/>
  <c r="AO150" i="20"/>
  <c r="AO91" i="20"/>
  <c r="AG157" i="20"/>
  <c r="AO78" i="20"/>
  <c r="AV78" i="20" s="1"/>
  <c r="AG137" i="20"/>
  <c r="AG136" i="20"/>
  <c r="AO136" i="20"/>
  <c r="AO147" i="20"/>
  <c r="AO162" i="20"/>
  <c r="AO130" i="20"/>
  <c r="AO149" i="20"/>
  <c r="AO132" i="20"/>
  <c r="AO139" i="20"/>
  <c r="AO134" i="20"/>
  <c r="AO127" i="20"/>
  <c r="AO146" i="20"/>
  <c r="Y104" i="20"/>
  <c r="AG104" i="20" s="1"/>
  <c r="AO123" i="20"/>
  <c r="AO126" i="20"/>
  <c r="AO128" i="20"/>
  <c r="AO125" i="20"/>
  <c r="AO158" i="20"/>
  <c r="AO144" i="20"/>
  <c r="Y34" i="20"/>
  <c r="AG34" i="20" s="1"/>
  <c r="AO141" i="20"/>
  <c r="AO143" i="20"/>
  <c r="AO129" i="20"/>
  <c r="AO135" i="20"/>
  <c r="AO145" i="20"/>
  <c r="AO159" i="20"/>
  <c r="AO160" i="20"/>
  <c r="AO140" i="20"/>
  <c r="AO154" i="20"/>
  <c r="AO157" i="20"/>
  <c r="AO156" i="20"/>
  <c r="AO153" i="20"/>
  <c r="S142" i="20"/>
  <c r="S131" i="20"/>
  <c r="S109" i="20"/>
  <c r="S115" i="20" s="1"/>
  <c r="S163" i="20" s="1"/>
  <c r="K131" i="20"/>
  <c r="I6" i="19"/>
  <c r="F162" i="19" s="1"/>
  <c r="AX52" i="20" l="1"/>
  <c r="AV161" i="20"/>
  <c r="AV156" i="20"/>
  <c r="AV122" i="20"/>
  <c r="AX15" i="20"/>
  <c r="AV138" i="20"/>
  <c r="AX36" i="20"/>
  <c r="AV137" i="20"/>
  <c r="AX78" i="20"/>
  <c r="AV152" i="20"/>
  <c r="AV151" i="20"/>
  <c r="AO155" i="20"/>
  <c r="AV91" i="20"/>
  <c r="AX91" i="20" s="1"/>
  <c r="Y142" i="20"/>
  <c r="Y131" i="20"/>
  <c r="AO137" i="20"/>
  <c r="Y109" i="20"/>
  <c r="S148" i="20"/>
  <c r="F129" i="19"/>
  <c r="G129" i="19"/>
  <c r="H129" i="19"/>
  <c r="I129" i="19"/>
  <c r="J129" i="19"/>
  <c r="K129" i="19"/>
  <c r="L129" i="19"/>
  <c r="N129" i="19"/>
  <c r="E129" i="19"/>
  <c r="AV157" i="20" l="1"/>
  <c r="AV155" i="20"/>
  <c r="AG109" i="20"/>
  <c r="AG115" i="20" s="1"/>
  <c r="AG163" i="20" s="1"/>
  <c r="Y115" i="20"/>
  <c r="Y163" i="20" s="1"/>
  <c r="Y148" i="20"/>
  <c r="AO104" i="20"/>
  <c r="AV104" i="20" s="1"/>
  <c r="AG142" i="20"/>
  <c r="AO34" i="20"/>
  <c r="AV34" i="20" s="1"/>
  <c r="AG131" i="20"/>
  <c r="E121" i="19"/>
  <c r="E120" i="19"/>
  <c r="AV142" i="20" l="1"/>
  <c r="AX104" i="20"/>
  <c r="AV131" i="20"/>
  <c r="AX34" i="20"/>
  <c r="AO142" i="20"/>
  <c r="AO131" i="20"/>
  <c r="AO109" i="20"/>
  <c r="AV109" i="20" s="1"/>
  <c r="AG148" i="20"/>
  <c r="E132" i="19"/>
  <c r="AX109" i="20" l="1"/>
  <c r="AV115" i="20"/>
  <c r="AV148" i="20"/>
  <c r="AO115" i="20"/>
  <c r="AO163" i="20" s="1"/>
  <c r="AO148" i="20"/>
  <c r="F198" i="19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AV163" i="20" l="1"/>
  <c r="AX115" i="20"/>
  <c r="F176" i="19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<sst xmlns="http://schemas.openxmlformats.org/spreadsheetml/2006/main" count="3247" uniqueCount="282">
  <si>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</si>
  <si>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</si>
  <si>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</si>
  <si>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</si>
  <si>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</si>
  <si>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</si>
  <si>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</si>
  <si>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</si>
  <si>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</si>
  <si>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</si>
  <si>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</si>
  <si>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</si>
  <si>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</si>
  <si>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</si>
  <si>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</si>
  <si>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</si>
  <si>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</si>
  <si>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</si>
  <si>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</si>
  <si>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</si>
  <si>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</si>
  <si>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</si>
  <si>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</si>
  <si>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</si>
  <si>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</si>
  <si>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</si>
  <si>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</si>
  <si>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</si>
  <si>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</si>
  <si>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</si>
  <si>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</si>
  <si>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</si>
  <si>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</si>
  <si>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</si>
  <si>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</si>
  <si>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</si>
  <si>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</si>
  <si>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</si>
  <si>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</si>
  <si>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</si>
  <si>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</si>
  <si>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</si>
  <si>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</si>
  <si>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</si>
  <si>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</si>
  <si>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</si>
  <si>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</si>
  <si>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</si>
  <si>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</si>
  <si>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</si>
  <si>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</si>
  <si>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</si>
  <si>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</si>
  <si>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</si>
  <si>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</si>
  <si>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</si>
  <si>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</si>
  <si>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</si>
  <si>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</si>
  <si>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</si>
  <si>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</si>
  <si>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</si>
  <si>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</si>
  <si>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</si>
  <si>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</si>
  <si>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</si>
  <si>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</si>
  <si>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</si>
  <si>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</si>
  <si>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</si>
  <si>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</si>
  <si>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</si>
  <si>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</si>
  <si>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</si>
  <si>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</si>
  <si>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</si>
  <si>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</si>
  <si>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</si>
  <si>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</si>
  <si>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</si>
  <si>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</si>
  <si>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</si>
  <si>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</si>
  <si>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</si>
  <si>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</si>
  <si>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</si>
  <si>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</si>
  <si>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</si>
  <si>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</si>
  <si>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</si>
  <si>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</si>
  <si>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</si>
  <si>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</si>
  <si>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</si>
  <si>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</si>
  <si>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</si>
  <si>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</si>
  <si>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</si>
  <si>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</si>
  <si>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</si>
  <si>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</si>
  <si>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</si>
  <si>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</si>
  <si>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</si>
  <si>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</si>
  <si>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</si>
  <si>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</si>
  <si>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</si>
  <si>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</si>
  <si>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</si>
  <si>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</si>
  <si>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</si>
  <si>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</si>
  <si>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</si>
  <si>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</si>
  <si>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</si>
  <si>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</si>
  <si>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</si>
  <si>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</si>
  <si>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</si>
  <si>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</si>
  <si>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</si>
  <si>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</si>
  <si>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</si>
  <si>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</si>
  <si>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</si>
  <si>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</si>
  <si>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</si>
  <si>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</si>
  <si>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</si>
  <si>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</si>
  <si>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</si>
  <si>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</si>
  <si>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</si>
  <si>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</si>
  <si>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</si>
  <si>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</si>
  <si>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</si>
  <si>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</si>
  <si>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</si>
  <si>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</si>
  <si>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</si>
  <si>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</si>
  <si>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</si>
  <si>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</si>
  <si>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</si>
  <si>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</si>
  <si>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</si>
  <si>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</si>
  <si>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</si>
  <si>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</si>
  <si>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</si>
  <si>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</si>
  <si>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</si>
  <si>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</si>
  <si>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</si>
  <si>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</si>
  <si>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</si>
  <si>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</si>
  <si>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</si>
  <si>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</si>
  <si>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</si>
  <si>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</si>
  <si>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</si>
  <si>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</si>
  <si>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</si>
  <si>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</si>
  <si>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</si>
  <si>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</si>
  <si>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</si>
  <si>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</si>
  <si>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</si>
  <si>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</si>
  <si>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</si>
  <si>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</si>
  <si>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</si>
  <si>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</si>
  <si>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</si>
  <si>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</si>
  <si>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</si>
  <si>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</si>
  <si>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</si>
  <si>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</si>
  <si>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</si>
  <si>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</si>
  <si>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</si>
  <si>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</si>
  <si>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</si>
  <si>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</si>
  <si>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</si>
  <si>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</si>
  <si>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</si>
  <si>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</si>
  <si>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</si>
  <si>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</si>
  <si>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</si>
  <si>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</si>
  <si>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K335</t>
  </si>
  <si>
    <t>107014</t>
  </si>
  <si>
    <t xml:space="preserve">Különbözet (módosított ei. - tény) </t>
  </si>
  <si>
    <t>Saját bevételi többlet (EFOP kerekítés)</t>
  </si>
  <si>
    <t>Májusi normatíva felmérés (alap normatíva)</t>
  </si>
  <si>
    <t>Májusi normatíva felmérés (étkezés normatíva)</t>
  </si>
  <si>
    <t>2020.évi beszámoló alapján járó tám.ért.műk.c.tám.</t>
  </si>
  <si>
    <t>2021.évi kieső bérkomp. Tám.</t>
  </si>
  <si>
    <t>2021.október havi normatíva felmérés</t>
  </si>
  <si>
    <t>Szociális ágazati pótlék csökk.</t>
  </si>
  <si>
    <t>Bérkomp.miatti tám.ért.bev.csökk.</t>
  </si>
  <si>
    <t>2020.évi zárszámadás normatívája</t>
  </si>
  <si>
    <t>Tám.ért.bevétel csökk. (zárszámadás)</t>
  </si>
  <si>
    <t>Saját bevétel módosítás</t>
  </si>
  <si>
    <t>2021.évi beszámoló alapján járó tám.ért.műk.c.tám.</t>
  </si>
  <si>
    <t>2021.évi zárszámadás normatívája</t>
  </si>
  <si>
    <t>2021 évi Zárszámadás</t>
  </si>
  <si>
    <t>Gyepmesteri hozzájárulások bővülése</t>
  </si>
  <si>
    <t>B16  Támogatás értékű működési bevétel</t>
  </si>
  <si>
    <t>B25  Felhalmozási célú tám. ért. bev. helyi önkormányzattól</t>
  </si>
  <si>
    <t xml:space="preserve">K506 Műk.c.tám.ért.kiadás </t>
  </si>
  <si>
    <t>K506 Műk.c.tám.ért.kiadás</t>
  </si>
  <si>
    <t xml:space="preserve">B16  Műk.c.tám.ért.bev. EU-s támogatás </t>
  </si>
  <si>
    <t>B16  Támogatás értékű működési bevétel helyi önkormányzattól</t>
  </si>
  <si>
    <t>Jelzőrendszeres házi segítségnyújtás</t>
  </si>
  <si>
    <t>B16 Központi irányító szervi támogatás (bérkomp.)</t>
  </si>
  <si>
    <t>B16 Központi irányító szervi támogatás (szoc.ág.p.)</t>
  </si>
  <si>
    <t>K84 Felhalmozási célú támogatások ÁHT-n belülre</t>
  </si>
  <si>
    <t>B16 Központi irányító szervi támogatás (kieg.tám.)</t>
  </si>
  <si>
    <t>2021.évi jelzőrendszeres tám.fel nem használt r. visszafizetése</t>
  </si>
  <si>
    <t>Előirányzat változás 2022.01.01 - 06.30</t>
  </si>
  <si>
    <t>Módosított ei.05.31.</t>
  </si>
  <si>
    <t>Előirányzat változás 2022.06.01 - 06.30.</t>
  </si>
  <si>
    <t>2022.évi beszámoló alapján járó tám.ért.műk.c.tám.</t>
  </si>
  <si>
    <t>Előirányzat változás 2022.05.31-08.31.</t>
  </si>
  <si>
    <t>Módosított ei. 09.29</t>
  </si>
  <si>
    <t>Előirányzat változás 2022.06.01 - 09.29.</t>
  </si>
  <si>
    <t>Májusi normatíva felmérés</t>
  </si>
  <si>
    <t>Megalapozó normatíva</t>
  </si>
  <si>
    <t xml:space="preserve">Májusi normatíva felmérés </t>
  </si>
  <si>
    <t>Módosított ei. 09.29.</t>
  </si>
  <si>
    <t>Előirányzat változás 2022.09.29.-11.23.</t>
  </si>
  <si>
    <t>2022.október havi normatíva felmérés</t>
  </si>
  <si>
    <t xml:space="preserve">Szociális ágazati pótlék </t>
  </si>
  <si>
    <t xml:space="preserve">2022..évi kiegészítő támogatás </t>
  </si>
  <si>
    <t>Módosított ei. 11.23.</t>
  </si>
  <si>
    <t>B16 Központi irányító szervi felhalmozási célú támogatás  (normatíva)</t>
  </si>
  <si>
    <t>K915 Központi irányító szervi támogatás (működési)</t>
  </si>
  <si>
    <t>K915 Központi irányító szervi támogatás (felhalmozási)</t>
  </si>
  <si>
    <t>K915 Központi. Irányító szervi támogatás (működési)</t>
  </si>
  <si>
    <t>B16 Központi irányító szervi támogatás (kiegészítő támogatás)</t>
  </si>
  <si>
    <t>Módosított ei. 12.31</t>
  </si>
  <si>
    <t>2022. december havi normatíva felmérés</t>
  </si>
  <si>
    <t>Előirányzat változás 2022.11.23-2022.12.31</t>
  </si>
  <si>
    <t>Tény 12.31</t>
  </si>
  <si>
    <t>2021 évi zárszámadás normatíva</t>
  </si>
  <si>
    <t>REKI támogatás módosítása</t>
  </si>
  <si>
    <t xml:space="preserve">    Módosított bevételek    </t>
  </si>
  <si>
    <t xml:space="preserve">    B16 Támogatás értékű működési bevétel - Munkaügyi Kp. (közfoglalkoztatás)    </t>
  </si>
  <si>
    <t xml:space="preserve">    B16 Támogatás értékű működési bevétel - egyéb fejezeti kezelésű előirányzatok</t>
  </si>
  <si>
    <t xml:space="preserve">    B16 Támogatás értékű működési bevétel - helyi önkormányzatok és szervei </t>
  </si>
  <si>
    <t xml:space="preserve">    B25  Felhalmozási célú tám. ért. bev. helyi önkormányzattól    </t>
  </si>
  <si>
    <t xml:space="preserve">    B8131 Előző évi ktgv. maradvány igénybevétele    </t>
  </si>
  <si>
    <t xml:space="preserve">    B4 Működési bevételek    </t>
  </si>
  <si>
    <t xml:space="preserve">    B5 Felhalmozási bevételek    </t>
  </si>
  <si>
    <t xml:space="preserve">    ÖSSZESEN:    </t>
  </si>
  <si>
    <t xml:space="preserve">    Módosított kiadások    </t>
  </si>
  <si>
    <t xml:space="preserve">    K915 Központi. Irányító szervi támogatás    </t>
  </si>
  <si>
    <t xml:space="preserve">    K5066 Műk.c.tám.ért.kiadás helyi önkormányzatnak    </t>
  </si>
  <si>
    <t xml:space="preserve">    K1 Személyi juttatások    </t>
  </si>
  <si>
    <t xml:space="preserve">    K2 Járulékok    </t>
  </si>
  <si>
    <t xml:space="preserve">    K3 Dologi és folyó kiadások    </t>
  </si>
  <si>
    <t xml:space="preserve">    K6 Felhalmozási kiadások    </t>
  </si>
  <si>
    <t xml:space="preserve">    K502 Elvonások és befizetések    </t>
  </si>
  <si>
    <t xml:space="preserve">    Átcsoportosított bevételek    </t>
  </si>
  <si>
    <t xml:space="preserve">    Átcsoportosított kiadások    </t>
  </si>
  <si>
    <t xml:space="preserve">    BEVÉTELEK    </t>
  </si>
  <si>
    <t xml:space="preserve">    KIADÁSOK    </t>
  </si>
  <si>
    <t>Komlói Kistérség Többcélú Önkormányzati Társulás 2022.december 31.</t>
  </si>
  <si>
    <t xml:space="preserve">    K506 Műk.c.tám.ért.kiadás helyi önkormányzatnak    </t>
  </si>
  <si>
    <t xml:space="preserve">    K84 Felhalmozási célú támogatások ÁHT-n belülre</t>
  </si>
  <si>
    <t>1/A melléklet</t>
  </si>
  <si>
    <t xml:space="preserve">    B16 Központi irányító szervi támogatás (normatíva)</t>
  </si>
  <si>
    <t xml:space="preserve">    B16 Központi irányító szervi támogatás (szoc.ág.p.)    </t>
  </si>
  <si>
    <t xml:space="preserve">    B16 Központi irányító szervi támogatás (kieg.tám.)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</si>
</sst>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2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19" fillId="2" borderId="0"/>
    <xf numFmtId="43" fontId="4" fillId="2" borderId="0" applyFont="0" applyFill="0" applyBorder="0" applyAlignment="0" applyProtection="0"/>
    <xf numFmtId="0" fontId="19" fillId="2" borderId="0"/>
  </cellStyleXfs>
  <cellXfs count="526">
    <xf numFmtId="0" fontId="0" fillId="2" borderId="0" xfId="0" applyFill="1" applyProtection="1">
      <protection locked="0"/>
    </xf>
    <xf numFmtId="0" fontId="3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4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4" fillId="2" borderId="0" xfId="0" applyFont="1" applyFill="1" applyProtection="1">
      <protection locked="0"/>
    </xf>
    <xf numFmtId="49" fontId="4" fillId="2" borderId="1" xfId="0" applyNumberFormat="1" applyFont="1" applyFill="1" applyBorder="1" applyProtection="1"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wrapTex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64" fontId="5" fillId="0" borderId="10" xfId="0" applyNumberFormat="1" applyFont="1" applyBorder="1" applyAlignment="1">
      <alignment horizontal="right" vertical="center"/>
    </xf>
    <xf numFmtId="0" fontId="5" fillId="0" borderId="10" xfId="0" applyFont="1" applyBorder="1"/>
    <xf numFmtId="0" fontId="5" fillId="0" borderId="10" xfId="0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4" fillId="0" borderId="1" xfId="0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3" fontId="4" fillId="0" borderId="8" xfId="0" applyNumberFormat="1" applyFont="1" applyBorder="1" applyProtection="1">
      <protection locked="0"/>
    </xf>
    <xf numFmtId="3" fontId="4" fillId="0" borderId="1" xfId="0" applyNumberFormat="1" applyFont="1" applyBorder="1" applyAlignment="1" applyProtection="1">
      <alignment horizontal="right"/>
      <protection locked="0"/>
    </xf>
    <xf numFmtId="3" fontId="3" fillId="0" borderId="8" xfId="0" applyNumberFormat="1" applyFont="1" applyBorder="1" applyProtection="1"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6" fillId="0" borderId="1" xfId="0" applyNumberFormat="1" applyFont="1" applyBorder="1" applyProtection="1">
      <protection locked="0"/>
    </xf>
    <xf numFmtId="3" fontId="3" fillId="5" borderId="1" xfId="0" applyNumberFormat="1" applyFont="1" applyFill="1" applyBorder="1" applyAlignment="1" applyProtection="1">
      <alignment vertical="center"/>
      <protection locked="0"/>
    </xf>
    <xf numFmtId="3" fontId="3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3" fillId="5" borderId="1" xfId="1" applyNumberFormat="1" applyFont="1" applyFill="1" applyBorder="1" applyAlignment="1" applyProtection="1">
      <alignment vertical="center"/>
      <protection locked="0"/>
    </xf>
    <xf numFmtId="165" fontId="3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3" fillId="7" borderId="1" xfId="0" applyFont="1" applyFill="1" applyBorder="1" applyProtection="1">
      <protection locked="0"/>
    </xf>
    <xf numFmtId="3" fontId="3" fillId="7" borderId="1" xfId="0" applyNumberFormat="1" applyFont="1" applyFill="1" applyBorder="1" applyProtection="1">
      <protection locked="0"/>
    </xf>
    <xf numFmtId="165" fontId="3" fillId="7" borderId="1" xfId="1" applyNumberFormat="1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3" fillId="8" borderId="1" xfId="0" applyFont="1" applyFill="1" applyBorder="1" applyProtection="1">
      <protection locked="0"/>
    </xf>
    <xf numFmtId="3" fontId="3" fillId="8" borderId="1" xfId="0" applyNumberFormat="1" applyFont="1" applyFill="1" applyBorder="1" applyProtection="1">
      <protection locked="0"/>
    </xf>
    <xf numFmtId="3" fontId="3" fillId="2" borderId="1" xfId="0" applyNumberFormat="1" applyFont="1" applyFill="1" applyBorder="1" applyProtection="1">
      <protection locked="0"/>
    </xf>
    <xf numFmtId="3" fontId="3" fillId="2" borderId="0" xfId="0" applyNumberFormat="1" applyFont="1" applyFill="1" applyProtection="1">
      <protection locked="0"/>
    </xf>
    <xf numFmtId="165" fontId="3" fillId="2" borderId="0" xfId="1" applyNumberFormat="1" applyFont="1" applyFill="1" applyProtection="1">
      <protection locked="0"/>
    </xf>
    <xf numFmtId="14" fontId="0" fillId="2" borderId="0" xfId="0" applyNumberFormat="1" applyFill="1" applyProtection="1">
      <protection locked="0"/>
    </xf>
    <xf numFmtId="3" fontId="3" fillId="5" borderId="8" xfId="0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65" fontId="3" fillId="8" borderId="1" xfId="1" applyNumberFormat="1" applyFont="1" applyFill="1" applyBorder="1" applyProtection="1">
      <protection locked="0"/>
    </xf>
    <xf numFmtId="165" fontId="3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3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11" borderId="8" xfId="0" applyNumberFormat="1" applyFont="1" applyFill="1" applyBorder="1" applyAlignment="1" applyProtection="1">
      <alignment horizontal="center" vertical="center"/>
      <protection locked="0"/>
    </xf>
    <xf numFmtId="3" fontId="3" fillId="11" borderId="1" xfId="0" applyNumberFormat="1" applyFont="1" applyFill="1" applyBorder="1" applyAlignment="1" applyProtection="1">
      <alignment vertical="center"/>
      <protection locked="0"/>
    </xf>
    <xf numFmtId="3" fontId="3" fillId="12" borderId="8" xfId="0" applyNumberFormat="1" applyFont="1" applyFill="1" applyBorder="1" applyAlignment="1" applyProtection="1">
      <alignment horizontal="center" vertical="center"/>
      <protection locked="0"/>
    </xf>
    <xf numFmtId="3" fontId="3" fillId="12" borderId="1" xfId="0" applyNumberFormat="1" applyFont="1" applyFill="1" applyBorder="1" applyAlignment="1" applyProtection="1">
      <alignment vertical="center"/>
      <protection locked="0"/>
    </xf>
    <xf numFmtId="0" fontId="9" fillId="11" borderId="1" xfId="0" applyFont="1" applyFill="1" applyBorder="1" applyAlignment="1" applyProtection="1">
      <alignment horizontal="center" vertical="center" wrapText="1"/>
      <protection locked="0"/>
    </xf>
    <xf numFmtId="0" fontId="9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left"/>
      <protection locked="0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12" borderId="1" xfId="0" applyFont="1" applyFill="1" applyBorder="1" applyAlignment="1" applyProtection="1">
      <alignment horizontal="center" vertical="center" wrapText="1"/>
      <protection locked="0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165" fontId="6" fillId="2" borderId="0" xfId="1" applyNumberFormat="1" applyFont="1" applyFill="1" applyProtection="1">
      <protection locked="0"/>
    </xf>
    <xf numFmtId="14" fontId="6" fillId="2" borderId="0" xfId="1" applyNumberFormat="1" applyFont="1" applyFill="1" applyProtection="1">
      <protection locked="0"/>
    </xf>
    <xf numFmtId="3" fontId="6" fillId="2" borderId="1" xfId="1" applyNumberFormat="1" applyFont="1" applyFill="1" applyBorder="1" applyProtection="1">
      <protection locked="0"/>
    </xf>
    <xf numFmtId="3" fontId="10" fillId="11" borderId="1" xfId="0" applyNumberFormat="1" applyFont="1" applyFill="1" applyBorder="1" applyAlignment="1" applyProtection="1">
      <alignment vertical="center"/>
      <protection locked="0"/>
    </xf>
    <xf numFmtId="166" fontId="6" fillId="2" borderId="1" xfId="1" applyNumberFormat="1" applyFont="1" applyFill="1" applyBorder="1" applyProtection="1">
      <protection locked="0"/>
    </xf>
    <xf numFmtId="165" fontId="10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1" applyNumberFormat="1" applyFont="1" applyFill="1" applyBorder="1" applyProtection="1">
      <protection locked="0"/>
    </xf>
    <xf numFmtId="3" fontId="6" fillId="2" borderId="1" xfId="0" applyNumberFormat="1" applyFont="1" applyFill="1" applyBorder="1" applyProtection="1">
      <protection locked="0"/>
    </xf>
    <xf numFmtId="165" fontId="10" fillId="8" borderId="1" xfId="1" applyNumberFormat="1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165" fontId="10" fillId="2" borderId="1" xfId="1" applyNumberFormat="1" applyFont="1" applyFill="1" applyBorder="1" applyProtection="1">
      <protection locked="0"/>
    </xf>
    <xf numFmtId="165" fontId="10" fillId="2" borderId="0" xfId="1" applyNumberFormat="1" applyFont="1" applyFill="1" applyProtection="1">
      <protection locked="0"/>
    </xf>
    <xf numFmtId="3" fontId="3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14" borderId="1" xfId="0" applyFont="1" applyFill="1" applyBorder="1" applyAlignment="1" applyProtection="1">
      <alignment horizontal="center" vertical="center" wrapText="1"/>
      <protection locked="0"/>
    </xf>
    <xf numFmtId="3" fontId="3" fillId="14" borderId="1" xfId="0" applyNumberFormat="1" applyFont="1" applyFill="1" applyBorder="1" applyAlignment="1" applyProtection="1">
      <alignment vertical="center"/>
      <protection locked="0"/>
    </xf>
    <xf numFmtId="3" fontId="10" fillId="14" borderId="1" xfId="0" applyNumberFormat="1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3" fontId="3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16" borderId="1" xfId="0" applyFont="1" applyFill="1" applyBorder="1" applyAlignment="1" applyProtection="1">
      <alignment horizontal="center" vertical="center" wrapText="1"/>
      <protection locked="0"/>
    </xf>
    <xf numFmtId="3" fontId="3" fillId="16" borderId="1" xfId="0" applyNumberFormat="1" applyFont="1" applyFill="1" applyBorder="1" applyAlignment="1" applyProtection="1">
      <alignment vertical="center"/>
      <protection locked="0"/>
    </xf>
    <xf numFmtId="3" fontId="10" fillId="16" borderId="1" xfId="0" applyNumberFormat="1" applyFont="1" applyFill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3" fontId="6" fillId="0" borderId="1" xfId="1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5" fontId="6" fillId="0" borderId="1" xfId="1" applyNumberFormat="1" applyFont="1" applyFill="1" applyBorder="1" applyProtection="1">
      <protection locked="0"/>
    </xf>
    <xf numFmtId="3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3" fontId="3" fillId="19" borderId="1" xfId="0" applyNumberFormat="1" applyFont="1" applyFill="1" applyBorder="1" applyAlignment="1" applyProtection="1">
      <alignment vertical="center"/>
      <protection locked="0"/>
    </xf>
    <xf numFmtId="3" fontId="10" fillId="19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3" fontId="0" fillId="20" borderId="1" xfId="0" applyNumberFormat="1" applyFill="1" applyBorder="1" applyProtection="1">
      <protection locked="0"/>
    </xf>
    <xf numFmtId="164" fontId="3" fillId="0" borderId="10" xfId="0" applyNumberFormat="1" applyFont="1" applyBorder="1" applyAlignment="1">
      <alignment horizontal="right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3" fontId="3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21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3" fontId="3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21" borderId="4" xfId="0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3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 applyAlignment="1">
      <alignment horizontal="right" vertical="center"/>
    </xf>
    <xf numFmtId="164" fontId="13" fillId="0" borderId="10" xfId="0" applyNumberFormat="1" applyFont="1" applyBorder="1" applyAlignment="1">
      <alignment horizontal="right" vertical="center"/>
    </xf>
    <xf numFmtId="3" fontId="3" fillId="12" borderId="8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5" xfId="0" applyNumberFormat="1" applyFont="1" applyFill="1" applyBorder="1" applyAlignment="1" applyProtection="1">
      <alignment vertical="center"/>
      <protection locked="0"/>
    </xf>
    <xf numFmtId="0" fontId="14" fillId="0" borderId="1" xfId="0" applyFont="1" applyBorder="1" applyProtection="1">
      <protection locked="0"/>
    </xf>
    <xf numFmtId="3" fontId="14" fillId="0" borderId="1" xfId="0" applyNumberFormat="1" applyFont="1" applyBorder="1" applyProtection="1">
      <protection locked="0"/>
    </xf>
    <xf numFmtId="3" fontId="14" fillId="0" borderId="8" xfId="0" applyNumberFormat="1" applyFont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3" fontId="15" fillId="2" borderId="1" xfId="1" applyNumberFormat="1" applyFont="1" applyFill="1" applyBorder="1" applyProtection="1">
      <protection locked="0"/>
    </xf>
    <xf numFmtId="49" fontId="14" fillId="2" borderId="6" xfId="0" applyNumberFormat="1" applyFont="1" applyFill="1" applyBorder="1" applyAlignment="1" applyProtection="1">
      <alignment vertical="center"/>
      <protection locked="0"/>
    </xf>
    <xf numFmtId="3" fontId="15" fillId="0" borderId="1" xfId="1" applyNumberFormat="1" applyFont="1" applyFill="1" applyBorder="1" applyProtection="1">
      <protection locked="0"/>
    </xf>
    <xf numFmtId="49" fontId="14" fillId="2" borderId="7" xfId="0" applyNumberFormat="1" applyFont="1" applyFill="1" applyBorder="1" applyAlignment="1" applyProtection="1">
      <alignment vertical="center"/>
      <protection locked="0"/>
    </xf>
    <xf numFmtId="49" fontId="14" fillId="2" borderId="2" xfId="0" applyNumberFormat="1" applyFont="1" applyFill="1" applyBorder="1" applyAlignment="1" applyProtection="1">
      <alignment vertical="center"/>
      <protection locked="0"/>
    </xf>
    <xf numFmtId="49" fontId="14" fillId="2" borderId="4" xfId="0" applyNumberFormat="1" applyFont="1" applyFill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vertical="center" wrapText="1"/>
      <protection locked="0"/>
    </xf>
    <xf numFmtId="49" fontId="14" fillId="2" borderId="1" xfId="0" applyNumberFormat="1" applyFont="1" applyFill="1" applyBorder="1" applyAlignment="1" applyProtection="1">
      <alignment horizontal="left"/>
      <protection locked="0"/>
    </xf>
    <xf numFmtId="0" fontId="14" fillId="2" borderId="2" xfId="0" applyFont="1" applyFill="1" applyBorder="1" applyAlignment="1" applyProtection="1">
      <alignment vertical="center" wrapText="1"/>
      <protection locked="0"/>
    </xf>
    <xf numFmtId="49" fontId="14" fillId="2" borderId="1" xfId="0" applyNumberFormat="1" applyFont="1" applyFill="1" applyBorder="1" applyAlignment="1" applyProtection="1">
      <alignment vertical="center"/>
      <protection locked="0"/>
    </xf>
    <xf numFmtId="49" fontId="14" fillId="2" borderId="3" xfId="0" applyNumberFormat="1" applyFont="1" applyFill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wrapText="1"/>
      <protection locked="0"/>
    </xf>
    <xf numFmtId="3" fontId="15" fillId="0" borderId="1" xfId="0" applyNumberFormat="1" applyFont="1" applyBorder="1" applyProtection="1">
      <protection locked="0"/>
    </xf>
    <xf numFmtId="0" fontId="14" fillId="2" borderId="1" xfId="0" applyFont="1" applyFill="1" applyBorder="1" applyProtection="1">
      <protection locked="0"/>
    </xf>
    <xf numFmtId="3" fontId="14" fillId="2" borderId="4" xfId="0" applyNumberFormat="1" applyFont="1" applyFill="1" applyBorder="1" applyProtection="1">
      <protection locked="0"/>
    </xf>
    <xf numFmtId="3" fontId="14" fillId="0" borderId="1" xfId="0" applyNumberFormat="1" applyFont="1" applyBorder="1" applyAlignment="1" applyProtection="1">
      <alignment horizontal="right"/>
      <protection locked="0"/>
    </xf>
    <xf numFmtId="166" fontId="15" fillId="2" borderId="1" xfId="1" applyNumberFormat="1" applyFont="1" applyFill="1" applyBorder="1" applyProtection="1">
      <protection locked="0"/>
    </xf>
    <xf numFmtId="49" fontId="14" fillId="11" borderId="3" xfId="0" applyNumberFormat="1" applyFont="1" applyFill="1" applyBorder="1" applyAlignment="1" applyProtection="1">
      <alignment vertical="center"/>
      <protection locked="0"/>
    </xf>
    <xf numFmtId="0" fontId="14" fillId="11" borderId="1" xfId="0" applyFont="1" applyFill="1" applyBorder="1" applyProtection="1">
      <protection locked="0"/>
    </xf>
    <xf numFmtId="3" fontId="14" fillId="11" borderId="1" xfId="0" applyNumberFormat="1" applyFont="1" applyFill="1" applyBorder="1" applyProtection="1">
      <protection locked="0"/>
    </xf>
    <xf numFmtId="166" fontId="15" fillId="0" borderId="1" xfId="1" applyNumberFormat="1" applyFont="1" applyFill="1" applyBorder="1" applyProtection="1">
      <protection locked="0"/>
    </xf>
    <xf numFmtId="3" fontId="16" fillId="0" borderId="8" xfId="0" applyNumberFormat="1" applyFont="1" applyBorder="1" applyProtection="1">
      <protection locked="0"/>
    </xf>
    <xf numFmtId="49" fontId="14" fillId="11" borderId="2" xfId="0" applyNumberFormat="1" applyFont="1" applyFill="1" applyBorder="1" applyAlignment="1" applyProtection="1">
      <alignment vertical="center"/>
      <protection locked="0"/>
    </xf>
    <xf numFmtId="0" fontId="14" fillId="11" borderId="2" xfId="0" applyFont="1" applyFill="1" applyBorder="1" applyProtection="1">
      <protection locked="0"/>
    </xf>
    <xf numFmtId="3" fontId="14" fillId="11" borderId="2" xfId="0" applyNumberFormat="1" applyFont="1" applyFill="1" applyBorder="1" applyProtection="1">
      <protection locked="0"/>
    </xf>
    <xf numFmtId="3" fontId="14" fillId="11" borderId="14" xfId="0" applyNumberFormat="1" applyFont="1" applyFill="1" applyBorder="1" applyProtection="1">
      <protection locked="0"/>
    </xf>
    <xf numFmtId="49" fontId="14" fillId="2" borderId="18" xfId="0" applyNumberFormat="1" applyFont="1" applyFill="1" applyBorder="1" applyAlignment="1" applyProtection="1">
      <alignment vertical="center"/>
      <protection locked="0"/>
    </xf>
    <xf numFmtId="3" fontId="14" fillId="11" borderId="4" xfId="0" applyNumberFormat="1" applyFont="1" applyFill="1" applyBorder="1" applyProtection="1">
      <protection locked="0"/>
    </xf>
    <xf numFmtId="0" fontId="14" fillId="2" borderId="1" xfId="0" applyFont="1" applyFill="1" applyBorder="1" applyAlignment="1" applyProtection="1">
      <alignment vertical="center"/>
      <protection locked="0"/>
    </xf>
    <xf numFmtId="3" fontId="14" fillId="11" borderId="8" xfId="0" applyNumberFormat="1" applyFont="1" applyFill="1" applyBorder="1" applyProtection="1">
      <protection locked="0"/>
    </xf>
    <xf numFmtId="166" fontId="15" fillId="11" borderId="1" xfId="1" applyNumberFormat="1" applyFont="1" applyFill="1" applyBorder="1" applyProtection="1">
      <protection locked="0"/>
    </xf>
    <xf numFmtId="0" fontId="14" fillId="2" borderId="2" xfId="0" applyFont="1" applyFill="1" applyBorder="1" applyAlignment="1" applyProtection="1">
      <alignment vertical="center"/>
      <protection locked="0"/>
    </xf>
    <xf numFmtId="0" fontId="14" fillId="0" borderId="2" xfId="0" applyFont="1" applyBorder="1" applyProtection="1">
      <protection locked="0"/>
    </xf>
    <xf numFmtId="3" fontId="14" fillId="0" borderId="2" xfId="0" applyNumberFormat="1" applyFont="1" applyBorder="1" applyProtection="1">
      <protection locked="0"/>
    </xf>
    <xf numFmtId="3" fontId="14" fillId="0" borderId="14" xfId="0" applyNumberFormat="1" applyFont="1" applyBorder="1" applyProtection="1">
      <protection locked="0"/>
    </xf>
    <xf numFmtId="3" fontId="14" fillId="2" borderId="2" xfId="0" applyNumberFormat="1" applyFont="1" applyFill="1" applyBorder="1" applyProtection="1">
      <protection locked="0"/>
    </xf>
    <xf numFmtId="166" fontId="15" fillId="2" borderId="2" xfId="1" applyNumberFormat="1" applyFont="1" applyFill="1" applyBorder="1" applyProtection="1">
      <protection locked="0"/>
    </xf>
    <xf numFmtId="0" fontId="14" fillId="11" borderId="5" xfId="0" applyFont="1" applyFill="1" applyBorder="1" applyAlignment="1" applyProtection="1">
      <alignment horizontal="left" vertical="center"/>
      <protection locked="0"/>
    </xf>
    <xf numFmtId="0" fontId="14" fillId="0" borderId="5" xfId="0" applyFont="1" applyBorder="1" applyAlignment="1" applyProtection="1">
      <alignment horizontal="left" vertical="center"/>
      <protection locked="0"/>
    </xf>
    <xf numFmtId="0" fontId="18" fillId="2" borderId="0" xfId="0" applyFont="1" applyFill="1" applyProtection="1">
      <protection locked="0"/>
    </xf>
    <xf numFmtId="0" fontId="16" fillId="8" borderId="1" xfId="0" applyFont="1" applyFill="1" applyBorder="1" applyProtection="1">
      <protection locked="0"/>
    </xf>
    <xf numFmtId="3" fontId="16" fillId="8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165" fontId="17" fillId="8" borderId="1" xfId="1" applyNumberFormat="1" applyFont="1" applyFill="1" applyBorder="1" applyProtection="1">
      <protection locked="0"/>
    </xf>
    <xf numFmtId="3" fontId="15" fillId="2" borderId="1" xfId="0" applyNumberFormat="1" applyFont="1" applyFill="1" applyBorder="1" applyProtection="1">
      <protection locked="0"/>
    </xf>
    <xf numFmtId="3" fontId="17" fillId="8" borderId="1" xfId="0" applyNumberFormat="1" applyFont="1" applyFill="1" applyBorder="1" applyProtection="1">
      <protection locked="0"/>
    </xf>
    <xf numFmtId="3" fontId="16" fillId="2" borderId="1" xfId="0" applyNumberFormat="1" applyFont="1" applyFill="1" applyBorder="1" applyProtection="1">
      <protection locked="0"/>
    </xf>
    <xf numFmtId="165" fontId="17" fillId="2" borderId="1" xfId="1" applyNumberFormat="1" applyFont="1" applyFill="1" applyBorder="1" applyProtection="1">
      <protection locked="0"/>
    </xf>
    <xf numFmtId="0" fontId="16" fillId="2" borderId="0" xfId="0" applyFont="1" applyFill="1" applyProtection="1">
      <protection locked="0"/>
    </xf>
    <xf numFmtId="3" fontId="16" fillId="2" borderId="0" xfId="0" applyNumberFormat="1" applyFont="1" applyFill="1" applyProtection="1">
      <protection locked="0"/>
    </xf>
    <xf numFmtId="165" fontId="17" fillId="2" borderId="0" xfId="1" applyNumberFormat="1" applyFont="1" applyFill="1" applyProtection="1">
      <protection locked="0"/>
    </xf>
    <xf numFmtId="0" fontId="3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6" fillId="2" borderId="0" xfId="0" applyNumberFormat="1" applyFont="1" applyFill="1" applyProtection="1">
      <protection locked="0"/>
    </xf>
    <xf numFmtId="0" fontId="3" fillId="12" borderId="2" xfId="0" applyFont="1" applyFill="1" applyBorder="1" applyAlignment="1" applyProtection="1">
      <alignment horizontal="center" vertical="center" wrapText="1"/>
      <protection locked="0"/>
    </xf>
    <xf numFmtId="0" fontId="0" fillId="2" borderId="0" xfId="4" applyFont="1" applyProtection="1">
      <protection locked="0"/>
    </xf>
    <xf numFmtId="0" fontId="19" fillId="2" borderId="0" xfId="4" applyProtection="1">
      <protection locked="0"/>
    </xf>
    <xf numFmtId="0" fontId="4" fillId="2" borderId="0" xfId="4" applyFont="1" applyProtection="1">
      <protection locked="0"/>
    </xf>
    <xf numFmtId="6" fontId="19" fillId="2" borderId="0" xfId="4" applyNumberFormat="1" applyProtection="1">
      <protection locked="0"/>
    </xf>
    <xf numFmtId="6" fontId="6" fillId="0" borderId="0" xfId="4" applyNumberFormat="1" applyFont="1" applyFill="1" applyProtection="1">
      <protection locked="0"/>
    </xf>
    <xf numFmtId="6" fontId="20" fillId="0" borderId="0" xfId="4" applyNumberFormat="1" applyFont="1" applyFill="1" applyProtection="1">
      <protection locked="0"/>
    </xf>
    <xf numFmtId="0" fontId="3" fillId="12" borderId="6" xfId="0" applyFont="1" applyFill="1" applyBorder="1" applyAlignment="1" applyProtection="1">
      <alignment horizontal="center" vertical="center" wrapText="1"/>
      <protection locked="0"/>
    </xf>
    <xf numFmtId="0" fontId="14" fillId="11" borderId="7" xfId="0" applyFont="1" applyFill="1" applyBorder="1" applyAlignment="1" applyProtection="1">
      <alignment horizontal="left" vertical="center"/>
      <protection locked="0"/>
    </xf>
    <xf numFmtId="3" fontId="14" fillId="11" borderId="16" xfId="0" applyNumberFormat="1" applyFont="1" applyFill="1" applyBorder="1" applyProtection="1">
      <protection locked="0"/>
    </xf>
    <xf numFmtId="166" fontId="15" fillId="11" borderId="4" xfId="1" applyNumberFormat="1" applyFont="1" applyFill="1" applyBorder="1" applyProtection="1">
      <protection locked="0"/>
    </xf>
    <xf numFmtId="49" fontId="14" fillId="0" borderId="19" xfId="0" applyNumberFormat="1" applyFont="1" applyBorder="1" applyAlignment="1" applyProtection="1">
      <alignment vertical="center"/>
      <protection locked="0"/>
    </xf>
    <xf numFmtId="6" fontId="6" fillId="2" borderId="0" xfId="4" applyNumberFormat="1" applyFont="1" applyProtection="1">
      <protection locked="0"/>
    </xf>
    <xf numFmtId="0" fontId="6" fillId="2" borderId="0" xfId="0" applyFont="1" applyFill="1" applyProtection="1">
      <protection locked="0"/>
    </xf>
    <xf numFmtId="0" fontId="3" fillId="2" borderId="0" xfId="4" applyFont="1" applyProtection="1">
      <protection locked="0"/>
    </xf>
    <xf numFmtId="0" fontId="21" fillId="2" borderId="0" xfId="4" applyFont="1" applyProtection="1">
      <protection locked="0"/>
    </xf>
    <xf numFmtId="0" fontId="21" fillId="2" borderId="0" xfId="0" applyFont="1" applyFill="1" applyProtection="1">
      <protection locked="0"/>
    </xf>
    <xf numFmtId="6" fontId="22" fillId="2" borderId="0" xfId="4" applyNumberFormat="1" applyFont="1" applyProtection="1">
      <protection locked="0"/>
    </xf>
    <xf numFmtId="0" fontId="14" fillId="0" borderId="22" xfId="0" applyFont="1" applyBorder="1" applyProtection="1">
      <protection locked="0"/>
    </xf>
    <xf numFmtId="3" fontId="14" fillId="0" borderId="23" xfId="0" applyNumberFormat="1" applyFont="1" applyBorder="1" applyProtection="1">
      <protection locked="0"/>
    </xf>
    <xf numFmtId="3" fontId="14" fillId="0" borderId="24" xfId="0" applyNumberFormat="1" applyFont="1" applyBorder="1" applyProtection="1">
      <protection locked="0"/>
    </xf>
    <xf numFmtId="3" fontId="14" fillId="2" borderId="23" xfId="0" applyNumberFormat="1" applyFont="1" applyFill="1" applyBorder="1" applyProtection="1">
      <protection locked="0"/>
    </xf>
    <xf numFmtId="3" fontId="14" fillId="2" borderId="22" xfId="0" applyNumberFormat="1" applyFont="1" applyFill="1" applyBorder="1" applyProtection="1">
      <protection locked="0"/>
    </xf>
    <xf numFmtId="166" fontId="15" fillId="2" borderId="22" xfId="1" applyNumberFormat="1" applyFont="1" applyFill="1" applyBorder="1" applyProtection="1">
      <protection locked="0"/>
    </xf>
    <xf numFmtId="3" fontId="14" fillId="2" borderId="25" xfId="0" applyNumberFormat="1" applyFont="1" applyFill="1" applyBorder="1" applyProtection="1">
      <protection locked="0"/>
    </xf>
    <xf numFmtId="49" fontId="14" fillId="2" borderId="19" xfId="0" applyNumberFormat="1" applyFont="1" applyFill="1" applyBorder="1" applyAlignment="1" applyProtection="1">
      <alignment vertical="center"/>
      <protection locked="0"/>
    </xf>
    <xf numFmtId="0" fontId="14" fillId="0" borderId="27" xfId="0" applyFont="1" applyBorder="1" applyProtection="1">
      <protection locked="0"/>
    </xf>
    <xf numFmtId="3" fontId="14" fillId="0" borderId="28" xfId="0" applyNumberFormat="1" applyFont="1" applyBorder="1" applyProtection="1">
      <protection locked="0"/>
    </xf>
    <xf numFmtId="3" fontId="14" fillId="0" borderId="29" xfId="0" applyNumberFormat="1" applyFont="1" applyBorder="1" applyProtection="1">
      <protection locked="0"/>
    </xf>
    <xf numFmtId="3" fontId="14" fillId="2" borderId="28" xfId="0" applyNumberFormat="1" applyFont="1" applyFill="1" applyBorder="1" applyProtection="1">
      <protection locked="0"/>
    </xf>
    <xf numFmtId="3" fontId="14" fillId="2" borderId="27" xfId="0" applyNumberFormat="1" applyFont="1" applyFill="1" applyBorder="1" applyProtection="1">
      <protection locked="0"/>
    </xf>
    <xf numFmtId="166" fontId="15" fillId="2" borderId="27" xfId="1" applyNumberFormat="1" applyFont="1" applyFill="1" applyBorder="1" applyProtection="1">
      <protection locked="0"/>
    </xf>
    <xf numFmtId="3" fontId="14" fillId="2" borderId="30" xfId="0" applyNumberFormat="1" applyFont="1" applyFill="1" applyBorder="1" applyProtection="1">
      <protection locked="0"/>
    </xf>
    <xf numFmtId="0" fontId="14" fillId="0" borderId="23" xfId="0" applyFont="1" applyBorder="1" applyProtection="1">
      <protection locked="0"/>
    </xf>
    <xf numFmtId="166" fontId="15" fillId="2" borderId="23" xfId="1" applyNumberFormat="1" applyFont="1" applyFill="1" applyBorder="1" applyProtection="1">
      <protection locked="0"/>
    </xf>
    <xf numFmtId="0" fontId="14" fillId="0" borderId="28" xfId="0" applyFont="1" applyBorder="1" applyProtection="1">
      <protection locked="0"/>
    </xf>
    <xf numFmtId="166" fontId="15" fillId="2" borderId="28" xfId="1" applyNumberFormat="1" applyFont="1" applyFill="1" applyBorder="1" applyProtection="1">
      <protection locked="0"/>
    </xf>
    <xf numFmtId="3" fontId="16" fillId="0" borderId="24" xfId="0" applyNumberFormat="1" applyFont="1" applyBorder="1" applyProtection="1">
      <protection locked="0"/>
    </xf>
    <xf numFmtId="3" fontId="14" fillId="23" borderId="1" xfId="0" applyNumberFormat="1" applyFont="1" applyFill="1" applyBorder="1" applyProtection="1">
      <protection locked="0"/>
    </xf>
    <xf numFmtId="0" fontId="14" fillId="2" borderId="18" xfId="0" applyFont="1" applyFill="1" applyBorder="1" applyAlignment="1" applyProtection="1">
      <alignment vertical="center"/>
      <protection locked="0"/>
    </xf>
    <xf numFmtId="3" fontId="14" fillId="0" borderId="23" xfId="0" applyNumberFormat="1" applyFont="1" applyBorder="1" applyAlignment="1" applyProtection="1">
      <alignment horizontal="right"/>
      <protection locked="0"/>
    </xf>
    <xf numFmtId="3" fontId="14" fillId="2" borderId="33" xfId="0" applyNumberFormat="1" applyFont="1" applyFill="1" applyBorder="1" applyProtection="1">
      <protection locked="0"/>
    </xf>
    <xf numFmtId="3" fontId="14" fillId="11" borderId="33" xfId="0" applyNumberFormat="1" applyFont="1" applyFill="1" applyBorder="1" applyProtection="1">
      <protection locked="0"/>
    </xf>
    <xf numFmtId="3" fontId="14" fillId="11" borderId="34" xfId="0" applyNumberFormat="1" applyFont="1" applyFill="1" applyBorder="1" applyProtection="1">
      <protection locked="0"/>
    </xf>
    <xf numFmtId="0" fontId="14" fillId="11" borderId="36" xfId="0" applyFont="1" applyFill="1" applyBorder="1" applyProtection="1">
      <protection locked="0"/>
    </xf>
    <xf numFmtId="3" fontId="14" fillId="11" borderId="36" xfId="0" applyNumberFormat="1" applyFont="1" applyFill="1" applyBorder="1" applyProtection="1">
      <protection locked="0"/>
    </xf>
    <xf numFmtId="3" fontId="14" fillId="11" borderId="37" xfId="0" applyNumberFormat="1" applyFont="1" applyFill="1" applyBorder="1" applyProtection="1">
      <protection locked="0"/>
    </xf>
    <xf numFmtId="166" fontId="15" fillId="11" borderId="36" xfId="1" applyNumberFormat="1" applyFont="1" applyFill="1" applyBorder="1" applyProtection="1">
      <protection locked="0"/>
    </xf>
    <xf numFmtId="166" fontId="15" fillId="11" borderId="38" xfId="1" applyNumberFormat="1" applyFont="1" applyFill="1" applyBorder="1" applyProtection="1">
      <protection locked="0"/>
    </xf>
    <xf numFmtId="49" fontId="14" fillId="11" borderId="31" xfId="0" applyNumberFormat="1" applyFont="1" applyFill="1" applyBorder="1" applyAlignment="1" applyProtection="1">
      <alignment horizontal="left" vertical="center"/>
      <protection locked="0"/>
    </xf>
    <xf numFmtId="0" fontId="14" fillId="11" borderId="19" xfId="0" applyFont="1" applyFill="1" applyBorder="1" applyProtection="1">
      <protection locked="0"/>
    </xf>
    <xf numFmtId="3" fontId="14" fillId="11" borderId="19" xfId="0" applyNumberFormat="1" applyFont="1" applyFill="1" applyBorder="1" applyProtection="1">
      <protection locked="0"/>
    </xf>
    <xf numFmtId="3" fontId="14" fillId="11" borderId="39" xfId="0" applyNumberFormat="1" applyFont="1" applyFill="1" applyBorder="1" applyProtection="1">
      <protection locked="0"/>
    </xf>
    <xf numFmtId="166" fontId="15" fillId="11" borderId="19" xfId="1" applyNumberFormat="1" applyFont="1" applyFill="1" applyBorder="1" applyProtection="1">
      <protection locked="0"/>
    </xf>
    <xf numFmtId="166" fontId="15" fillId="11" borderId="40" xfId="1" applyNumberFormat="1" applyFont="1" applyFill="1" applyBorder="1" applyProtection="1">
      <protection locked="0"/>
    </xf>
    <xf numFmtId="49" fontId="14" fillId="11" borderId="35" xfId="0" applyNumberFormat="1" applyFont="1" applyFill="1" applyBorder="1" applyAlignment="1" applyProtection="1">
      <alignment vertical="center"/>
      <protection locked="0"/>
    </xf>
    <xf numFmtId="0" fontId="14" fillId="2" borderId="2" xfId="0" applyFont="1" applyFill="1" applyBorder="1" applyProtection="1">
      <protection locked="0"/>
    </xf>
    <xf numFmtId="49" fontId="14" fillId="2" borderId="2" xfId="0" applyNumberFormat="1" applyFont="1" applyFill="1" applyBorder="1" applyAlignment="1" applyProtection="1">
      <alignment horizontal="left"/>
      <protection locked="0"/>
    </xf>
    <xf numFmtId="3" fontId="15" fillId="2" borderId="2" xfId="1" applyNumberFormat="1" applyFont="1" applyFill="1" applyBorder="1" applyProtection="1">
      <protection locked="0"/>
    </xf>
    <xf numFmtId="3" fontId="16" fillId="12" borderId="36" xfId="0" applyNumberFormat="1" applyFont="1" applyFill="1" applyBorder="1" applyAlignment="1" applyProtection="1">
      <alignment vertical="center"/>
      <protection locked="0"/>
    </xf>
    <xf numFmtId="3" fontId="17" fillId="12" borderId="36" xfId="0" applyNumberFormat="1" applyFont="1" applyFill="1" applyBorder="1" applyAlignment="1" applyProtection="1">
      <alignment vertical="center"/>
      <protection locked="0"/>
    </xf>
    <xf numFmtId="3" fontId="17" fillId="12" borderId="38" xfId="0" applyNumberFormat="1" applyFont="1" applyFill="1" applyBorder="1" applyAlignment="1" applyProtection="1">
      <alignment vertical="center"/>
      <protection locked="0"/>
    </xf>
    <xf numFmtId="0" fontId="14" fillId="11" borderId="6" xfId="0" applyFont="1" applyFill="1" applyBorder="1" applyAlignment="1" applyProtection="1">
      <alignment horizontal="left" vertical="center"/>
      <protection locked="0"/>
    </xf>
    <xf numFmtId="3" fontId="16" fillId="12" borderId="38" xfId="0" applyNumberFormat="1" applyFont="1" applyFill="1" applyBorder="1" applyAlignment="1" applyProtection="1">
      <alignment vertical="center"/>
      <protection locked="0"/>
    </xf>
    <xf numFmtId="165" fontId="23" fillId="0" borderId="0" xfId="1" applyNumberFormat="1" applyFont="1"/>
    <xf numFmtId="165" fontId="2" fillId="0" borderId="0" xfId="1" applyNumberFormat="1" applyFont="1"/>
    <xf numFmtId="165" fontId="23" fillId="23" borderId="0" xfId="1" applyNumberFormat="1" applyFont="1" applyFill="1"/>
    <xf numFmtId="165" fontId="2" fillId="23" borderId="0" xfId="1" applyNumberFormat="1" applyFont="1" applyFill="1"/>
    <xf numFmtId="165" fontId="0" fillId="23" borderId="0" xfId="1" applyNumberFormat="1" applyFont="1" applyFill="1"/>
    <xf numFmtId="166" fontId="0" fillId="23" borderId="0" xfId="1" applyNumberFormat="1" applyFont="1" applyFill="1"/>
    <xf numFmtId="165" fontId="4" fillId="0" borderId="0" xfId="1" applyNumberFormat="1" applyFont="1"/>
    <xf numFmtId="0" fontId="24" fillId="2" borderId="0" xfId="0" applyFont="1" applyFill="1" applyProtection="1">
      <protection locked="0"/>
    </xf>
    <xf numFmtId="0" fontId="14" fillId="0" borderId="4" xfId="0" applyFont="1" applyBorder="1" applyProtection="1">
      <protection locked="0"/>
    </xf>
    <xf numFmtId="3" fontId="14" fillId="0" borderId="4" xfId="0" applyNumberFormat="1" applyFont="1" applyBorder="1" applyProtection="1">
      <protection locked="0"/>
    </xf>
    <xf numFmtId="3" fontId="14" fillId="0" borderId="16" xfId="0" applyNumberFormat="1" applyFont="1" applyBorder="1" applyProtection="1">
      <protection locked="0"/>
    </xf>
    <xf numFmtId="166" fontId="15" fillId="2" borderId="4" xfId="1" applyNumberFormat="1" applyFont="1" applyFill="1" applyBorder="1" applyProtection="1">
      <protection locked="0"/>
    </xf>
    <xf numFmtId="49" fontId="14" fillId="2" borderId="23" xfId="0" applyNumberFormat="1" applyFont="1" applyFill="1" applyBorder="1" applyAlignment="1" applyProtection="1">
      <alignment horizontal="left" vertical="center"/>
      <protection locked="0"/>
    </xf>
    <xf numFmtId="0" fontId="14" fillId="11" borderId="23" xfId="0" applyFont="1" applyFill="1" applyBorder="1" applyProtection="1">
      <protection locked="0"/>
    </xf>
    <xf numFmtId="3" fontId="14" fillId="11" borderId="23" xfId="0" applyNumberFormat="1" applyFont="1" applyFill="1" applyBorder="1" applyProtection="1">
      <protection locked="0"/>
    </xf>
    <xf numFmtId="166" fontId="15" fillId="11" borderId="23" xfId="1" applyNumberFormat="1" applyFont="1" applyFill="1" applyBorder="1" applyProtection="1">
      <protection locked="0"/>
    </xf>
    <xf numFmtId="166" fontId="15" fillId="11" borderId="44" xfId="1" applyNumberFormat="1" applyFont="1" applyFill="1" applyBorder="1" applyProtection="1">
      <protection locked="0"/>
    </xf>
    <xf numFmtId="166" fontId="15" fillId="11" borderId="33" xfId="1" applyNumberFormat="1" applyFont="1" applyFill="1" applyBorder="1" applyProtection="1">
      <protection locked="0"/>
    </xf>
    <xf numFmtId="3" fontId="14" fillId="23" borderId="33" xfId="0" applyNumberFormat="1" applyFont="1" applyFill="1" applyBorder="1" applyProtection="1">
      <protection locked="0"/>
    </xf>
    <xf numFmtId="0" fontId="14" fillId="11" borderId="28" xfId="0" applyFont="1" applyFill="1" applyBorder="1" applyProtection="1">
      <protection locked="0"/>
    </xf>
    <xf numFmtId="3" fontId="14" fillId="11" borderId="28" xfId="0" applyNumberFormat="1" applyFont="1" applyFill="1" applyBorder="1" applyProtection="1">
      <protection locked="0"/>
    </xf>
    <xf numFmtId="3" fontId="14" fillId="11" borderId="30" xfId="0" applyNumberFormat="1" applyFont="1" applyFill="1" applyBorder="1" applyProtection="1">
      <protection locked="0"/>
    </xf>
    <xf numFmtId="0" fontId="14" fillId="2" borderId="23" xfId="0" applyFont="1" applyFill="1" applyBorder="1" applyAlignment="1" applyProtection="1">
      <alignment vertical="center"/>
      <protection locked="0"/>
    </xf>
    <xf numFmtId="3" fontId="14" fillId="11" borderId="24" xfId="0" applyNumberFormat="1" applyFont="1" applyFill="1" applyBorder="1" applyProtection="1">
      <protection locked="0"/>
    </xf>
    <xf numFmtId="166" fontId="15" fillId="11" borderId="25" xfId="1" applyNumberFormat="1" applyFont="1" applyFill="1" applyBorder="1" applyProtection="1">
      <protection locked="0"/>
    </xf>
    <xf numFmtId="0" fontId="14" fillId="2" borderId="28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 applyProtection="1">
      <alignment horizontal="left" vertical="center"/>
      <protection locked="0"/>
    </xf>
    <xf numFmtId="49" fontId="4" fillId="2" borderId="4" xfId="0" applyNumberFormat="1" applyFont="1" applyFill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5" borderId="8" xfId="0" applyFont="1" applyFill="1" applyBorder="1" applyAlignment="1" applyProtection="1">
      <alignment horizontal="right" vertical="center"/>
      <protection locked="0"/>
    </xf>
    <xf numFmtId="0" fontId="3" fillId="5" borderId="9" xfId="0" applyFont="1" applyFill="1" applyBorder="1" applyAlignment="1" applyProtection="1">
      <alignment horizontal="right" vertical="center"/>
      <protection locked="0"/>
    </xf>
    <xf numFmtId="0" fontId="3" fillId="5" borderId="5" xfId="0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 applyProtection="1">
      <alignment horizontal="center" wrapText="1"/>
      <protection locked="0"/>
    </xf>
    <xf numFmtId="0" fontId="4" fillId="2" borderId="3" xfId="0" applyFont="1" applyFill="1" applyBorder="1" applyAlignment="1" applyProtection="1">
      <alignment horizont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3" fontId="3" fillId="4" borderId="8" xfId="0" applyNumberFormat="1" applyFont="1" applyFill="1" applyBorder="1" applyAlignment="1" applyProtection="1">
      <alignment horizontal="center" vertical="center"/>
      <protection locked="0"/>
    </xf>
    <xf numFmtId="3" fontId="3" fillId="4" borderId="9" xfId="0" applyNumberFormat="1" applyFont="1" applyFill="1" applyBorder="1" applyAlignment="1" applyProtection="1">
      <alignment horizontal="center" vertical="center"/>
      <protection locked="0"/>
    </xf>
    <xf numFmtId="3" fontId="3" fillId="4" borderId="5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3" fillId="6" borderId="8" xfId="0" applyFont="1" applyFill="1" applyBorder="1" applyAlignment="1" applyProtection="1">
      <alignment horizontal="right" vertical="center"/>
      <protection locked="0"/>
    </xf>
    <xf numFmtId="0" fontId="3" fillId="6" borderId="9" xfId="0" applyFont="1" applyFill="1" applyBorder="1" applyAlignment="1" applyProtection="1">
      <alignment horizontal="right" vertical="center"/>
      <protection locked="0"/>
    </xf>
    <xf numFmtId="0" fontId="3" fillId="6" borderId="5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/>
      <protection locked="0"/>
    </xf>
    <xf numFmtId="49" fontId="4" fillId="2" borderId="7" xfId="0" applyNumberFormat="1" applyFont="1" applyFill="1" applyBorder="1" applyAlignment="1" applyProtection="1">
      <alignment horizontal="left" vertical="center"/>
      <protection locked="0"/>
    </xf>
    <xf numFmtId="49" fontId="4" fillId="2" borderId="1" xfId="0" applyNumberFormat="1" applyFont="1" applyFill="1" applyBorder="1" applyAlignment="1" applyProtection="1">
      <alignment horizontal="left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3" fillId="9" borderId="12" xfId="0" applyFont="1" applyFill="1" applyBorder="1" applyAlignment="1" applyProtection="1">
      <alignment horizontal="center" vertical="center" wrapText="1"/>
      <protection locked="0"/>
    </xf>
    <xf numFmtId="0" fontId="3" fillId="9" borderId="0" xfId="0" applyFont="1" applyFill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4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3" fontId="3" fillId="5" borderId="8" xfId="0" applyNumberFormat="1" applyFont="1" applyFill="1" applyBorder="1" applyAlignment="1" applyProtection="1">
      <alignment horizontal="center" vertical="center"/>
      <protection locked="0"/>
    </xf>
    <xf numFmtId="3" fontId="3" fillId="5" borderId="9" xfId="0" applyNumberFormat="1" applyFont="1" applyFill="1" applyBorder="1" applyAlignment="1" applyProtection="1">
      <alignment horizontal="center" vertical="center"/>
      <protection locked="0"/>
    </xf>
    <xf numFmtId="3" fontId="3" fillId="5" borderId="5" xfId="0" applyNumberFormat="1" applyFont="1" applyFill="1" applyBorder="1" applyAlignment="1" applyProtection="1">
      <alignment horizontal="center" vertical="center"/>
      <protection locked="0"/>
    </xf>
    <xf numFmtId="165" fontId="3" fillId="5" borderId="1" xfId="1" applyNumberFormat="1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3" fillId="10" borderId="12" xfId="0" applyFont="1" applyFill="1" applyBorder="1" applyAlignment="1" applyProtection="1">
      <alignment horizontal="center" vertical="center" wrapText="1"/>
      <protection locked="0"/>
    </xf>
    <xf numFmtId="0" fontId="3" fillId="10" borderId="0" xfId="0" applyFont="1" applyFill="1" applyAlignment="1" applyProtection="1">
      <alignment horizontal="center" vertical="center" wrapText="1"/>
      <protection locked="0"/>
    </xf>
    <xf numFmtId="0" fontId="3" fillId="11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 applyProtection="1">
      <alignment horizontal="left" vertical="center"/>
      <protection locked="0"/>
    </xf>
    <xf numFmtId="0" fontId="3" fillId="11" borderId="4" xfId="0" applyFont="1" applyFill="1" applyBorder="1" applyAlignment="1" applyProtection="1">
      <alignment horizontal="left" vertical="center"/>
      <protection locked="0"/>
    </xf>
    <xf numFmtId="0" fontId="3" fillId="11" borderId="2" xfId="0" applyFont="1" applyFill="1" applyBorder="1" applyAlignment="1" applyProtection="1">
      <alignment horizontal="center" vertical="center" wrapText="1"/>
      <protection locked="0"/>
    </xf>
    <xf numFmtId="0" fontId="3" fillId="11" borderId="4" xfId="0" applyFont="1" applyFill="1" applyBorder="1" applyAlignment="1" applyProtection="1">
      <alignment horizontal="center" vertical="center" wrapText="1"/>
      <protection locked="0"/>
    </xf>
    <xf numFmtId="3" fontId="3" fillId="11" borderId="8" xfId="0" applyNumberFormat="1" applyFont="1" applyFill="1" applyBorder="1" applyAlignment="1" applyProtection="1">
      <alignment horizontal="center" vertical="center"/>
      <protection locked="0"/>
    </xf>
    <xf numFmtId="3" fontId="3" fillId="11" borderId="9" xfId="0" applyNumberFormat="1" applyFont="1" applyFill="1" applyBorder="1" applyAlignment="1" applyProtection="1">
      <alignment horizontal="center" vertical="center"/>
      <protection locked="0"/>
    </xf>
    <xf numFmtId="3" fontId="3" fillId="11" borderId="5" xfId="0" applyNumberFormat="1" applyFont="1" applyFill="1" applyBorder="1" applyAlignment="1" applyProtection="1">
      <alignment horizontal="center" vertical="center"/>
      <protection locked="0"/>
    </xf>
    <xf numFmtId="165" fontId="10" fillId="11" borderId="1" xfId="1" applyNumberFormat="1" applyFont="1" applyFill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center" vertical="center" wrapText="1"/>
      <protection locked="0"/>
    </xf>
    <xf numFmtId="0" fontId="3" fillId="11" borderId="8" xfId="0" applyFont="1" applyFill="1" applyBorder="1" applyAlignment="1" applyProtection="1">
      <alignment horizontal="right" vertical="center"/>
      <protection locked="0"/>
    </xf>
    <xf numFmtId="0" fontId="3" fillId="11" borderId="9" xfId="0" applyFont="1" applyFill="1" applyBorder="1" applyAlignment="1" applyProtection="1">
      <alignment horizontal="right" vertical="center"/>
      <protection locked="0"/>
    </xf>
    <xf numFmtId="0" fontId="3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3" fillId="12" borderId="2" xfId="0" applyFont="1" applyFill="1" applyBorder="1" applyAlignment="1" applyProtection="1">
      <alignment horizontal="center" vertical="center" wrapText="1"/>
      <protection locked="0"/>
    </xf>
    <xf numFmtId="0" fontId="3" fillId="12" borderId="4" xfId="0" applyFont="1" applyFill="1" applyBorder="1" applyAlignment="1" applyProtection="1">
      <alignment horizontal="center" vertical="center" wrapText="1"/>
      <protection locked="0"/>
    </xf>
    <xf numFmtId="0" fontId="3" fillId="13" borderId="12" xfId="0" applyFont="1" applyFill="1" applyBorder="1" applyAlignment="1" applyProtection="1">
      <alignment horizontal="center" vertical="center" wrapText="1"/>
      <protection locked="0"/>
    </xf>
    <xf numFmtId="0" fontId="3" fillId="13" borderId="0" xfId="0" applyFont="1" applyFill="1" applyAlignment="1" applyProtection="1">
      <alignment horizontal="center" vertical="center" wrapText="1"/>
      <protection locked="0"/>
    </xf>
    <xf numFmtId="0" fontId="3" fillId="12" borderId="2" xfId="0" applyFont="1" applyFill="1" applyBorder="1" applyAlignment="1" applyProtection="1">
      <alignment horizontal="center" vertical="center"/>
      <protection locked="0"/>
    </xf>
    <xf numFmtId="0" fontId="3" fillId="12" borderId="4" xfId="0" applyFont="1" applyFill="1" applyBorder="1" applyAlignment="1" applyProtection="1">
      <alignment horizontal="center" vertical="center"/>
      <protection locked="0"/>
    </xf>
    <xf numFmtId="0" fontId="3" fillId="12" borderId="2" xfId="0" applyFont="1" applyFill="1" applyBorder="1" applyAlignment="1" applyProtection="1">
      <alignment horizontal="left" vertical="center"/>
      <protection locked="0"/>
    </xf>
    <xf numFmtId="0" fontId="3" fillId="12" borderId="4" xfId="0" applyFont="1" applyFill="1" applyBorder="1" applyAlignment="1" applyProtection="1">
      <alignment horizontal="left" vertical="center"/>
      <protection locked="0"/>
    </xf>
    <xf numFmtId="3" fontId="3" fillId="12" borderId="8" xfId="0" applyNumberFormat="1" applyFont="1" applyFill="1" applyBorder="1" applyAlignment="1" applyProtection="1">
      <alignment horizontal="center" vertical="center"/>
      <protection locked="0"/>
    </xf>
    <xf numFmtId="3" fontId="3" fillId="12" borderId="9" xfId="0" applyNumberFormat="1" applyFont="1" applyFill="1" applyBorder="1" applyAlignment="1" applyProtection="1">
      <alignment horizontal="center" vertical="center"/>
      <protection locked="0"/>
    </xf>
    <xf numFmtId="3" fontId="3" fillId="12" borderId="5" xfId="0" applyNumberFormat="1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horizontal="right" vertical="center"/>
      <protection locked="0"/>
    </xf>
    <xf numFmtId="0" fontId="3" fillId="12" borderId="9" xfId="0" applyFont="1" applyFill="1" applyBorder="1" applyAlignment="1" applyProtection="1">
      <alignment horizontal="right" vertical="center"/>
      <protection locked="0"/>
    </xf>
    <xf numFmtId="0" fontId="3" fillId="12" borderId="5" xfId="0" applyFont="1" applyFill="1" applyBorder="1" applyAlignment="1" applyProtection="1">
      <alignment horizontal="right" vertical="center"/>
      <protection locked="0"/>
    </xf>
    <xf numFmtId="0" fontId="3" fillId="15" borderId="12" xfId="0" applyFont="1" applyFill="1" applyBorder="1" applyAlignment="1" applyProtection="1">
      <alignment horizontal="center" vertical="center" wrapText="1"/>
      <protection locked="0"/>
    </xf>
    <xf numFmtId="0" fontId="3" fillId="15" borderId="0" xfId="0" applyFont="1" applyFill="1" applyAlignment="1" applyProtection="1">
      <alignment horizontal="center" vertical="center" wrapText="1"/>
      <protection locked="0"/>
    </xf>
    <xf numFmtId="0" fontId="3" fillId="14" borderId="2" xfId="0" applyFont="1" applyFill="1" applyBorder="1" applyAlignment="1" applyProtection="1">
      <alignment horizontal="center" vertical="center"/>
      <protection locked="0"/>
    </xf>
    <xf numFmtId="0" fontId="3" fillId="14" borderId="4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 applyProtection="1">
      <alignment horizontal="left" vertical="center"/>
      <protection locked="0"/>
    </xf>
    <xf numFmtId="0" fontId="3" fillId="14" borderId="4" xfId="0" applyFont="1" applyFill="1" applyBorder="1" applyAlignment="1" applyProtection="1">
      <alignment horizontal="left" vertical="center"/>
      <protection locked="0"/>
    </xf>
    <xf numFmtId="0" fontId="3" fillId="14" borderId="2" xfId="0" applyFont="1" applyFill="1" applyBorder="1" applyAlignment="1" applyProtection="1">
      <alignment horizontal="center" vertical="center" wrapText="1"/>
      <protection locked="0"/>
    </xf>
    <xf numFmtId="0" fontId="3" fillId="14" borderId="4" xfId="0" applyFont="1" applyFill="1" applyBorder="1" applyAlignment="1" applyProtection="1">
      <alignment horizontal="center" vertical="center" wrapText="1"/>
      <protection locked="0"/>
    </xf>
    <xf numFmtId="3" fontId="3" fillId="14" borderId="8" xfId="0" applyNumberFormat="1" applyFont="1" applyFill="1" applyBorder="1" applyAlignment="1" applyProtection="1">
      <alignment horizontal="center" vertical="center"/>
      <protection locked="0"/>
    </xf>
    <xf numFmtId="3" fontId="3" fillId="14" borderId="9" xfId="0" applyNumberFormat="1" applyFont="1" applyFill="1" applyBorder="1" applyAlignment="1" applyProtection="1">
      <alignment horizontal="center" vertical="center"/>
      <protection locked="0"/>
    </xf>
    <xf numFmtId="3" fontId="3" fillId="14" borderId="5" xfId="0" applyNumberFormat="1" applyFont="1" applyFill="1" applyBorder="1" applyAlignment="1" applyProtection="1">
      <alignment horizontal="center" vertical="center"/>
      <protection locked="0"/>
    </xf>
    <xf numFmtId="165" fontId="10" fillId="14" borderId="1" xfId="1" applyNumberFormat="1" applyFont="1" applyFill="1" applyBorder="1" applyAlignment="1" applyProtection="1">
      <alignment horizontal="center" vertical="center"/>
      <protection locked="0"/>
    </xf>
    <xf numFmtId="0" fontId="3" fillId="14" borderId="1" xfId="0" applyFont="1" applyFill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 applyProtection="1">
      <alignment horizontal="right" vertical="center"/>
      <protection locked="0"/>
    </xf>
    <xf numFmtId="0" fontId="3" fillId="14" borderId="9" xfId="0" applyFont="1" applyFill="1" applyBorder="1" applyAlignment="1" applyProtection="1">
      <alignment horizontal="right" vertical="center"/>
      <protection locked="0"/>
    </xf>
    <xf numFmtId="0" fontId="3" fillId="14" borderId="5" xfId="0" applyFont="1" applyFill="1" applyBorder="1" applyAlignment="1" applyProtection="1">
      <alignment horizontal="right" vertical="center"/>
      <protection locked="0"/>
    </xf>
    <xf numFmtId="0" fontId="3" fillId="17" borderId="12" xfId="0" applyFont="1" applyFill="1" applyBorder="1" applyAlignment="1" applyProtection="1">
      <alignment horizontal="center" vertical="center" wrapText="1"/>
      <protection locked="0"/>
    </xf>
    <xf numFmtId="0" fontId="3" fillId="17" borderId="0" xfId="0" applyFont="1" applyFill="1" applyAlignment="1" applyProtection="1">
      <alignment horizontal="center" vertical="center" wrapText="1"/>
      <protection locked="0"/>
    </xf>
    <xf numFmtId="0" fontId="3" fillId="16" borderId="2" xfId="0" applyFont="1" applyFill="1" applyBorder="1" applyAlignment="1" applyProtection="1">
      <alignment horizontal="center" vertical="center"/>
      <protection locked="0"/>
    </xf>
    <xf numFmtId="0" fontId="3" fillId="16" borderId="4" xfId="0" applyFont="1" applyFill="1" applyBorder="1" applyAlignment="1" applyProtection="1">
      <alignment horizontal="center" vertical="center"/>
      <protection locked="0"/>
    </xf>
    <xf numFmtId="0" fontId="3" fillId="16" borderId="2" xfId="0" applyFont="1" applyFill="1" applyBorder="1" applyAlignment="1" applyProtection="1">
      <alignment horizontal="left" vertical="center"/>
      <protection locked="0"/>
    </xf>
    <xf numFmtId="0" fontId="3" fillId="16" borderId="4" xfId="0" applyFont="1" applyFill="1" applyBorder="1" applyAlignment="1" applyProtection="1">
      <alignment horizontal="left" vertical="center"/>
      <protection locked="0"/>
    </xf>
    <xf numFmtId="0" fontId="3" fillId="16" borderId="2" xfId="0" applyFont="1" applyFill="1" applyBorder="1" applyAlignment="1" applyProtection="1">
      <alignment horizontal="center" vertical="center" wrapText="1"/>
      <protection locked="0"/>
    </xf>
    <xf numFmtId="0" fontId="3" fillId="16" borderId="4" xfId="0" applyFont="1" applyFill="1" applyBorder="1" applyAlignment="1" applyProtection="1">
      <alignment horizontal="center" vertical="center" wrapText="1"/>
      <protection locked="0"/>
    </xf>
    <xf numFmtId="3" fontId="3" fillId="16" borderId="8" xfId="0" applyNumberFormat="1" applyFont="1" applyFill="1" applyBorder="1" applyAlignment="1" applyProtection="1">
      <alignment horizontal="center" vertical="center"/>
      <protection locked="0"/>
    </xf>
    <xf numFmtId="3" fontId="3" fillId="16" borderId="9" xfId="0" applyNumberFormat="1" applyFont="1" applyFill="1" applyBorder="1" applyAlignment="1" applyProtection="1">
      <alignment horizontal="center" vertical="center"/>
      <protection locked="0"/>
    </xf>
    <xf numFmtId="3" fontId="3" fillId="16" borderId="5" xfId="0" applyNumberFormat="1" applyFont="1" applyFill="1" applyBorder="1" applyAlignment="1" applyProtection="1">
      <alignment horizontal="center" vertical="center"/>
      <protection locked="0"/>
    </xf>
    <xf numFmtId="165" fontId="10" fillId="16" borderId="1" xfId="1" applyNumberFormat="1" applyFont="1" applyFill="1" applyBorder="1" applyAlignment="1" applyProtection="1">
      <alignment horizontal="center" vertical="center"/>
      <protection locked="0"/>
    </xf>
    <xf numFmtId="0" fontId="3" fillId="16" borderId="1" xfId="0" applyFont="1" applyFill="1" applyBorder="1" applyAlignment="1" applyProtection="1">
      <alignment horizontal="center" vertical="center" wrapText="1"/>
      <protection locked="0"/>
    </xf>
    <xf numFmtId="0" fontId="3" fillId="16" borderId="8" xfId="0" applyFont="1" applyFill="1" applyBorder="1" applyAlignment="1" applyProtection="1">
      <alignment horizontal="right" vertical="center"/>
      <protection locked="0"/>
    </xf>
    <xf numFmtId="0" fontId="3" fillId="16" borderId="9" xfId="0" applyFont="1" applyFill="1" applyBorder="1" applyAlignment="1" applyProtection="1">
      <alignment horizontal="right" vertical="center"/>
      <protection locked="0"/>
    </xf>
    <xf numFmtId="0" fontId="3" fillId="16" borderId="5" xfId="0" applyFont="1" applyFill="1" applyBorder="1" applyAlignment="1" applyProtection="1">
      <alignment horizontal="right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5" xfId="0" applyFont="1" applyFill="1" applyBorder="1" applyAlignment="1" applyProtection="1">
      <alignment horizontal="left" vertical="center" wrapText="1"/>
      <protection locked="0"/>
    </xf>
    <xf numFmtId="0" fontId="4" fillId="2" borderId="16" xfId="0" applyFont="1" applyFill="1" applyBorder="1" applyAlignment="1" applyProtection="1">
      <alignment horizontal="left" vertical="center" wrapText="1"/>
      <protection locked="0"/>
    </xf>
    <xf numFmtId="0" fontId="3" fillId="19" borderId="8" xfId="0" applyFont="1" applyFill="1" applyBorder="1" applyAlignment="1" applyProtection="1">
      <alignment horizontal="right" vertical="center"/>
      <protection locked="0"/>
    </xf>
    <xf numFmtId="0" fontId="3" fillId="19" borderId="9" xfId="0" applyFont="1" applyFill="1" applyBorder="1" applyAlignment="1" applyProtection="1">
      <alignment horizontal="right" vertical="center"/>
      <protection locked="0"/>
    </xf>
    <xf numFmtId="0" fontId="3" fillId="19" borderId="5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4" fillId="2" borderId="4" xfId="0" applyFont="1" applyFill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wrapText="1"/>
      <protection locked="0"/>
    </xf>
    <xf numFmtId="0" fontId="4" fillId="2" borderId="3" xfId="0" applyFont="1" applyFill="1" applyBorder="1" applyAlignment="1" applyProtection="1">
      <alignment wrapText="1"/>
      <protection locked="0"/>
    </xf>
    <xf numFmtId="0" fontId="4" fillId="2" borderId="4" xfId="0" applyFont="1" applyFill="1" applyBorder="1" applyAlignment="1" applyProtection="1">
      <alignment wrapText="1"/>
      <protection locked="0"/>
    </xf>
    <xf numFmtId="0" fontId="3" fillId="18" borderId="12" xfId="0" applyFont="1" applyFill="1" applyBorder="1" applyAlignment="1" applyProtection="1">
      <alignment horizontal="center" vertical="center" wrapText="1"/>
      <protection locked="0"/>
    </xf>
    <xf numFmtId="0" fontId="3" fillId="18" borderId="0" xfId="0" applyFont="1" applyFill="1" applyAlignment="1" applyProtection="1">
      <alignment horizontal="center" vertical="center" wrapText="1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4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0" fontId="3" fillId="6" borderId="4" xfId="0" applyFont="1" applyFill="1" applyBorder="1" applyAlignment="1" applyProtection="1">
      <alignment horizontal="center" vertical="center" wrapText="1"/>
      <protection locked="0"/>
    </xf>
    <xf numFmtId="3" fontId="3" fillId="6" borderId="8" xfId="0" applyNumberFormat="1" applyFont="1" applyFill="1" applyBorder="1" applyAlignment="1" applyProtection="1">
      <alignment horizontal="center" vertical="center"/>
      <protection locked="0"/>
    </xf>
    <xf numFmtId="3" fontId="3" fillId="6" borderId="9" xfId="0" applyNumberFormat="1" applyFont="1" applyFill="1" applyBorder="1" applyAlignment="1" applyProtection="1">
      <alignment horizontal="center" vertical="center"/>
      <protection locked="0"/>
    </xf>
    <xf numFmtId="3" fontId="3" fillId="6" borderId="5" xfId="0" applyNumberFormat="1" applyFont="1" applyFill="1" applyBorder="1" applyAlignment="1" applyProtection="1">
      <alignment horizontal="center" vertical="center"/>
      <protection locked="0"/>
    </xf>
    <xf numFmtId="165" fontId="10" fillId="6" borderId="1" xfId="1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21" borderId="2" xfId="0" applyFont="1" applyFill="1" applyBorder="1" applyAlignment="1" applyProtection="1">
      <alignment horizontal="center" vertical="center"/>
      <protection locked="0"/>
    </xf>
    <xf numFmtId="0" fontId="3" fillId="21" borderId="4" xfId="0" applyFont="1" applyFill="1" applyBorder="1" applyAlignment="1" applyProtection="1">
      <alignment horizontal="center" vertical="center"/>
      <protection locked="0"/>
    </xf>
    <xf numFmtId="0" fontId="3" fillId="21" borderId="2" xfId="0" applyFont="1" applyFill="1" applyBorder="1" applyAlignment="1" applyProtection="1">
      <alignment horizontal="left" vertical="center"/>
      <protection locked="0"/>
    </xf>
    <xf numFmtId="0" fontId="3" fillId="21" borderId="4" xfId="0" applyFont="1" applyFill="1" applyBorder="1" applyAlignment="1" applyProtection="1">
      <alignment horizontal="left" vertical="center"/>
      <protection locked="0"/>
    </xf>
    <xf numFmtId="0" fontId="3" fillId="21" borderId="2" xfId="0" applyFont="1" applyFill="1" applyBorder="1" applyAlignment="1" applyProtection="1">
      <alignment horizontal="center" vertical="center" wrapText="1"/>
      <protection locked="0"/>
    </xf>
    <xf numFmtId="0" fontId="3" fillId="21" borderId="4" xfId="0" applyFont="1" applyFill="1" applyBorder="1" applyAlignment="1" applyProtection="1">
      <alignment horizontal="center" vertical="center" wrapText="1"/>
      <protection locked="0"/>
    </xf>
    <xf numFmtId="3" fontId="3" fillId="21" borderId="8" xfId="0" applyNumberFormat="1" applyFont="1" applyFill="1" applyBorder="1" applyAlignment="1" applyProtection="1">
      <alignment horizontal="center" vertical="center"/>
      <protection locked="0"/>
    </xf>
    <xf numFmtId="3" fontId="3" fillId="21" borderId="9" xfId="0" applyNumberFormat="1" applyFont="1" applyFill="1" applyBorder="1" applyAlignment="1" applyProtection="1">
      <alignment horizontal="center" vertical="center"/>
      <protection locked="0"/>
    </xf>
    <xf numFmtId="3" fontId="3" fillId="21" borderId="5" xfId="0" applyNumberFormat="1" applyFont="1" applyFill="1" applyBorder="1" applyAlignment="1" applyProtection="1">
      <alignment horizontal="center" vertical="center"/>
      <protection locked="0"/>
    </xf>
    <xf numFmtId="165" fontId="10" fillId="21" borderId="1" xfId="1" applyNumberFormat="1" applyFont="1" applyFill="1" applyBorder="1" applyAlignment="1" applyProtection="1">
      <alignment horizontal="center" vertical="center"/>
      <protection locked="0"/>
    </xf>
    <xf numFmtId="0" fontId="3" fillId="21" borderId="1" xfId="0" applyFont="1" applyFill="1" applyBorder="1" applyAlignment="1" applyProtection="1">
      <alignment horizontal="center" vertical="center" wrapText="1"/>
      <protection locked="0"/>
    </xf>
    <xf numFmtId="0" fontId="3" fillId="22" borderId="12" xfId="0" applyFont="1" applyFill="1" applyBorder="1" applyAlignment="1" applyProtection="1">
      <alignment horizontal="center" vertical="center" wrapText="1"/>
      <protection locked="0"/>
    </xf>
    <xf numFmtId="0" fontId="3" fillId="22" borderId="0" xfId="0" applyFont="1" applyFill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7" borderId="4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 applyProtection="1">
      <alignment horizontal="left" vertical="center"/>
      <protection locked="0"/>
    </xf>
    <xf numFmtId="0" fontId="3" fillId="7" borderId="2" xfId="0" applyFont="1" applyFill="1" applyBorder="1" applyAlignment="1" applyProtection="1">
      <alignment horizontal="center" vertical="center" wrapText="1"/>
      <protection locked="0"/>
    </xf>
    <xf numFmtId="0" fontId="3" fillId="7" borderId="4" xfId="0" applyFont="1" applyFill="1" applyBorder="1" applyAlignment="1" applyProtection="1">
      <alignment horizontal="center" vertical="center" wrapText="1"/>
      <protection locked="0"/>
    </xf>
    <xf numFmtId="3" fontId="3" fillId="7" borderId="8" xfId="0" applyNumberFormat="1" applyFont="1" applyFill="1" applyBorder="1" applyAlignment="1" applyProtection="1">
      <alignment horizontal="center" vertical="center"/>
      <protection locked="0"/>
    </xf>
    <xf numFmtId="3" fontId="3" fillId="7" borderId="9" xfId="0" applyNumberFormat="1" applyFont="1" applyFill="1" applyBorder="1" applyAlignment="1" applyProtection="1">
      <alignment horizontal="center" vertical="center"/>
      <protection locked="0"/>
    </xf>
    <xf numFmtId="3" fontId="3" fillId="7" borderId="5" xfId="0" applyNumberFormat="1" applyFont="1" applyFill="1" applyBorder="1" applyAlignment="1" applyProtection="1">
      <alignment horizontal="center" vertical="center"/>
      <protection locked="0"/>
    </xf>
    <xf numFmtId="165" fontId="10" fillId="7" borderId="1" xfId="1" applyNumberFormat="1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3" fillId="20" borderId="12" xfId="0" applyFont="1" applyFill="1" applyBorder="1" applyAlignment="1" applyProtection="1">
      <alignment horizontal="center" vertical="center" wrapText="1"/>
      <protection locked="0"/>
    </xf>
    <xf numFmtId="0" fontId="3" fillId="20" borderId="0" xfId="0" applyFont="1" applyFill="1" applyAlignment="1" applyProtection="1">
      <alignment horizontal="center" vertical="center" wrapText="1"/>
      <protection locked="0"/>
    </xf>
    <xf numFmtId="0" fontId="3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8" fillId="12" borderId="12" xfId="0" applyFont="1" applyFill="1" applyBorder="1" applyAlignment="1" applyProtection="1">
      <alignment horizontal="center" vertical="center" wrapText="1"/>
      <protection locked="0"/>
    </xf>
    <xf numFmtId="0" fontId="8" fillId="12" borderId="0" xfId="0" applyFont="1" applyFill="1" applyAlignment="1" applyProtection="1">
      <alignment horizontal="center" vertical="center" wrapText="1"/>
      <protection locked="0"/>
    </xf>
    <xf numFmtId="165" fontId="10" fillId="12" borderId="1" xfId="1" applyNumberFormat="1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horizontal="center" vertical="center" wrapText="1"/>
      <protection locked="0"/>
    </xf>
    <xf numFmtId="0" fontId="3" fillId="12" borderId="9" xfId="0" applyFont="1" applyFill="1" applyBorder="1" applyAlignment="1" applyProtection="1">
      <alignment horizontal="center" vertical="center" wrapText="1"/>
      <protection locked="0"/>
    </xf>
    <xf numFmtId="0" fontId="3" fillId="12" borderId="5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vertical="center" wrapText="1"/>
      <protection locked="0"/>
    </xf>
    <xf numFmtId="0" fontId="14" fillId="2" borderId="2" xfId="0" applyFont="1" applyFill="1" applyBorder="1" applyAlignment="1" applyProtection="1">
      <alignment vertical="center" wrapText="1"/>
      <protection locked="0"/>
    </xf>
    <xf numFmtId="0" fontId="14" fillId="2" borderId="4" xfId="0" applyFont="1" applyFill="1" applyBorder="1" applyAlignment="1" applyProtection="1">
      <alignment vertical="center" wrapText="1"/>
      <protection locked="0"/>
    </xf>
    <xf numFmtId="0" fontId="14" fillId="2" borderId="3" xfId="0" applyFont="1" applyFill="1" applyBorder="1" applyAlignment="1" applyProtection="1">
      <alignment vertical="center" wrapText="1"/>
      <protection locked="0"/>
    </xf>
    <xf numFmtId="0" fontId="14" fillId="2" borderId="2" xfId="0" applyFont="1" applyFill="1" applyBorder="1" applyAlignment="1" applyProtection="1">
      <alignment wrapText="1"/>
      <protection locked="0"/>
    </xf>
    <xf numFmtId="0" fontId="14" fillId="2" borderId="3" xfId="0" applyFont="1" applyFill="1" applyBorder="1" applyAlignment="1" applyProtection="1">
      <alignment wrapText="1"/>
      <protection locked="0"/>
    </xf>
    <xf numFmtId="0" fontId="14" fillId="2" borderId="4" xfId="0" applyFont="1" applyFill="1" applyBorder="1" applyAlignment="1" applyProtection="1">
      <alignment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left" vertical="center" wrapText="1"/>
      <protection locked="0"/>
    </xf>
    <xf numFmtId="0" fontId="14" fillId="2" borderId="4" xfId="0" applyFont="1" applyFill="1" applyBorder="1" applyAlignment="1" applyProtection="1">
      <alignment horizontal="left" vertical="center" wrapText="1"/>
      <protection locked="0"/>
    </xf>
    <xf numFmtId="0" fontId="16" fillId="12" borderId="41" xfId="0" applyFont="1" applyFill="1" applyBorder="1" applyAlignment="1" applyProtection="1">
      <alignment horizontal="right" vertical="center"/>
      <protection locked="0"/>
    </xf>
    <xf numFmtId="0" fontId="16" fillId="12" borderId="42" xfId="0" applyFont="1" applyFill="1" applyBorder="1" applyAlignment="1" applyProtection="1">
      <alignment horizontal="right" vertical="center"/>
      <protection locked="0"/>
    </xf>
    <xf numFmtId="0" fontId="16" fillId="12" borderId="43" xfId="0" applyFont="1" applyFill="1" applyBorder="1" applyAlignment="1" applyProtection="1">
      <alignment horizontal="right" vertical="center"/>
      <protection locked="0"/>
    </xf>
    <xf numFmtId="0" fontId="14" fillId="2" borderId="14" xfId="0" applyFont="1" applyFill="1" applyBorder="1" applyAlignment="1" applyProtection="1">
      <alignment horizontal="center" vertical="center"/>
      <protection locked="0"/>
    </xf>
    <xf numFmtId="0" fontId="14" fillId="2" borderId="6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4" fillId="2" borderId="16" xfId="0" applyFont="1" applyFill="1" applyBorder="1" applyAlignment="1" applyProtection="1">
      <alignment horizontal="center" vertical="center"/>
      <protection locked="0"/>
    </xf>
    <xf numFmtId="0" fontId="14" fillId="2" borderId="7" xfId="0" applyFont="1" applyFill="1" applyBorder="1" applyAlignment="1" applyProtection="1">
      <alignment horizontal="center" vertical="center"/>
      <protection locked="0"/>
    </xf>
    <xf numFmtId="0" fontId="14" fillId="2" borderId="20" xfId="0" applyFont="1" applyFill="1" applyBorder="1" applyAlignment="1" applyProtection="1">
      <alignment horizontal="left" vertical="center" wrapText="1"/>
      <protection locked="0"/>
    </xf>
    <xf numFmtId="0" fontId="14" fillId="2" borderId="31" xfId="0" applyFont="1" applyFill="1" applyBorder="1" applyAlignment="1" applyProtection="1">
      <alignment horizontal="left"/>
      <protection locked="0"/>
    </xf>
    <xf numFmtId="0" fontId="14" fillId="2" borderId="20" xfId="0" applyFont="1" applyFill="1" applyBorder="1" applyAlignment="1" applyProtection="1">
      <alignment horizontal="center" vertical="center" wrapText="1"/>
      <protection locked="0"/>
    </xf>
    <xf numFmtId="0" fontId="14" fillId="2" borderId="32" xfId="0" applyFont="1" applyFill="1" applyBorder="1" applyAlignment="1" applyProtection="1">
      <alignment horizontal="center" vertical="center" wrapText="1"/>
      <protection locked="0"/>
    </xf>
    <xf numFmtId="0" fontId="14" fillId="2" borderId="12" xfId="0" applyFont="1" applyFill="1" applyBorder="1" applyAlignment="1" applyProtection="1">
      <alignment horizontal="center" vertical="center" wrapText="1"/>
      <protection locked="0"/>
    </xf>
    <xf numFmtId="0" fontId="14" fillId="2" borderId="26" xfId="0" applyFont="1" applyFill="1" applyBorder="1" applyAlignment="1" applyProtection="1">
      <alignment horizontal="center" vertical="center" wrapText="1"/>
      <protection locked="0"/>
    </xf>
    <xf numFmtId="0" fontId="14" fillId="2" borderId="21" xfId="0" applyFont="1" applyFill="1" applyBorder="1" applyAlignment="1" applyProtection="1">
      <alignment horizontal="left" vertical="center" wrapText="1"/>
      <protection locked="0"/>
    </xf>
    <xf numFmtId="0" fontId="14" fillId="2" borderId="26" xfId="0" applyFont="1" applyFill="1" applyBorder="1" applyAlignment="1" applyProtection="1">
      <alignment horizontal="left" vertical="center" wrapText="1"/>
      <protection locked="0"/>
    </xf>
    <xf numFmtId="0" fontId="14" fillId="2" borderId="31" xfId="0" applyFont="1" applyFill="1" applyBorder="1" applyAlignment="1" applyProtection="1">
      <alignment horizontal="left" vertical="center" wrapText="1"/>
      <protection locked="0"/>
    </xf>
    <xf numFmtId="0" fontId="14" fillId="2" borderId="31" xfId="0" applyFont="1" applyFill="1" applyBorder="1" applyAlignment="1" applyProtection="1">
      <alignment horizontal="center" vertical="center" wrapText="1"/>
      <protection locked="0"/>
    </xf>
    <xf numFmtId="0" fontId="0" fillId="2" borderId="32" xfId="0" applyFill="1" applyBorder="1" applyAlignment="1" applyProtection="1">
      <alignment horizontal="center" vertical="center" wrapText="1"/>
      <protection locked="0"/>
    </xf>
    <xf numFmtId="0" fontId="0" fillId="2" borderId="31" xfId="0" applyFill="1" applyBorder="1" applyAlignment="1" applyProtection="1">
      <alignment horizontal="center" vertical="center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  <protection locked="0"/>
    </xf>
    <xf numFmtId="165" fontId="1" fillId="0" borderId="0" xfId="1" applyNumberFormat="1" applyFont="1"/>
  </cellXfs>
  <cellStyles count="5">
    <cellStyle name="Ezres" xfId="1" builtinId="3"/>
    <cellStyle name="Ezres 2" xfId="3" xr:uid="{48D9A00C-5943-419C-A267-B5CFC242FF5D}"/>
    <cellStyle name="Normál" xfId="0" builtinId="0"/>
    <cellStyle name="Normál 2" xfId="2" xr:uid="{8C08D470-2CE9-4757-AD79-253594D836D1}"/>
    <cellStyle name="Normál 3" xfId="4" xr:uid="{DC4B36B5-EF72-4415-AF42-3DA59A9607A6}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4.5546875" customWidth="1"/>
    <col min="2" max="2" width="9.88671875" customWidth="1"/>
    <col min="3" max="3" width="10.6640625" customWidth="1"/>
    <col min="4" max="4" width="13.5546875" customWidth="1"/>
    <col min="5" max="5" width="13.5546875" style="2" customWidth="1"/>
    <col min="6" max="8" width="10.33203125" customWidth="1"/>
    <col min="9" max="9" width="19.109375" bestFit="1" customWidth="1"/>
    <col min="10" max="10" width="12" style="55" customWidth="1"/>
    <col min="11" max="11" width="12" customWidth="1"/>
  </cols>
  <sheetData>
    <row r="1" spans="1:11" ht="21" customHeight="1" x14ac:dyDescent="0.25">
      <c r="A1" s="297" t="s">
        <v>82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3" spans="1:11" x14ac:dyDescent="0.25">
      <c r="D3" s="5"/>
      <c r="E3" s="3"/>
    </row>
    <row r="4" spans="1:11" s="49" customFormat="1" ht="18.75" customHeight="1" x14ac:dyDescent="0.25">
      <c r="A4" s="305" t="s">
        <v>19</v>
      </c>
      <c r="B4" s="305" t="s">
        <v>0</v>
      </c>
      <c r="C4" s="305" t="s">
        <v>44</v>
      </c>
      <c r="D4" s="305" t="s">
        <v>21</v>
      </c>
      <c r="E4" s="307" t="s">
        <v>105</v>
      </c>
      <c r="F4" s="308"/>
      <c r="G4" s="308"/>
      <c r="H4" s="309"/>
      <c r="I4" s="305" t="s">
        <v>106</v>
      </c>
      <c r="J4" s="311" t="s">
        <v>107</v>
      </c>
      <c r="K4" s="310" t="s">
        <v>84</v>
      </c>
    </row>
    <row r="5" spans="1:11" s="49" customFormat="1" ht="27" customHeight="1" x14ac:dyDescent="0.25">
      <c r="A5" s="306"/>
      <c r="B5" s="306"/>
      <c r="C5" s="306"/>
      <c r="D5" s="306"/>
      <c r="E5" s="47" t="s">
        <v>43</v>
      </c>
      <c r="F5" s="48" t="s">
        <v>83</v>
      </c>
      <c r="G5" s="48" t="s">
        <v>83</v>
      </c>
      <c r="H5" s="48" t="s">
        <v>83</v>
      </c>
      <c r="I5" s="306"/>
      <c r="J5" s="311"/>
      <c r="K5" s="310"/>
    </row>
    <row r="6" spans="1:11" x14ac:dyDescent="0.25">
      <c r="A6" s="324" t="s">
        <v>38</v>
      </c>
      <c r="B6" s="332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5">
      <c r="A7" s="324"/>
      <c r="B7" s="332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5">
      <c r="A8" s="324"/>
      <c r="B8" s="332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5">
      <c r="A9" s="324"/>
      <c r="B9" s="333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5">
      <c r="A10" s="324"/>
      <c r="B10" s="334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5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5">
      <c r="A12" s="293" t="s">
        <v>50</v>
      </c>
      <c r="B12" s="295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5">
      <c r="A13" s="294"/>
      <c r="B13" s="296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5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5">
      <c r="A16" s="321"/>
      <c r="B16" s="335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5">
      <c r="A17" s="321"/>
      <c r="B17" s="335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5">
      <c r="A18" s="321"/>
      <c r="B18" s="335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5">
      <c r="A19" s="321"/>
      <c r="B19" s="335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5">
      <c r="A21" s="303"/>
      <c r="B21" s="336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5">
      <c r="A22" s="303"/>
      <c r="B22" s="296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5">
      <c r="A23" s="304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5">
      <c r="A27" s="299" t="s">
        <v>85</v>
      </c>
      <c r="B27" s="300"/>
      <c r="C27" s="301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5">
      <c r="A28" s="293" t="s">
        <v>18</v>
      </c>
      <c r="B28" s="338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5">
      <c r="A29" s="321"/>
      <c r="B29" s="339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5">
      <c r="A30" s="321"/>
      <c r="B30" s="339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5">
      <c r="A31" s="321"/>
      <c r="B31" s="339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5">
      <c r="A32" s="321"/>
      <c r="B32" s="340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5">
      <c r="A33" s="321"/>
      <c r="B33" s="295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5">
      <c r="A34" s="321"/>
      <c r="B34" s="337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5">
      <c r="A35" s="321"/>
      <c r="B35" s="337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5">
      <c r="A36" s="293" t="s">
        <v>20</v>
      </c>
      <c r="B36" s="322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5">
      <c r="A37" s="312"/>
      <c r="B37" s="323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5">
      <c r="A38" s="293" t="s">
        <v>24</v>
      </c>
      <c r="B38" s="295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5">
      <c r="A39" s="294"/>
      <c r="B39" s="296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5">
      <c r="A40" s="293" t="s">
        <v>30</v>
      </c>
      <c r="B40" s="295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5">
      <c r="A41" s="294"/>
      <c r="B41" s="296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5">
      <c r="A42" s="293" t="s">
        <v>48</v>
      </c>
      <c r="B42" s="322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5">
      <c r="A43" s="321"/>
      <c r="B43" s="323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5">
      <c r="A44" s="321"/>
      <c r="B44" s="323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5">
      <c r="A45" s="321"/>
      <c r="B45" s="323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5">
      <c r="A46" s="321"/>
      <c r="B46" s="323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5">
      <c r="A47" s="321"/>
      <c r="B47" s="323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5">
      <c r="A48" s="321"/>
      <c r="B48" s="323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5">
      <c r="A49" s="321"/>
      <c r="B49" s="323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5">
      <c r="A50" s="321"/>
      <c r="B50" s="323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5">
      <c r="A51" s="321"/>
      <c r="B51" s="323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5">
      <c r="A52" s="321"/>
      <c r="B52" s="323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5">
      <c r="A53" s="321"/>
      <c r="B53" s="323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5">
      <c r="A54" s="324" t="s">
        <v>49</v>
      </c>
      <c r="B54" s="325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5">
      <c r="A55" s="324"/>
      <c r="B55" s="325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5">
      <c r="A56" s="324"/>
      <c r="B56" s="325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5">
      <c r="A57" s="324"/>
      <c r="B57" s="325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5">
      <c r="A58" s="324"/>
      <c r="B58" s="325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5">
      <c r="A59" s="324"/>
      <c r="B59" s="325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5">
      <c r="A60" s="324"/>
      <c r="B60" s="325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5">
      <c r="A61" s="324"/>
      <c r="B61" s="325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5">
      <c r="A62" s="324"/>
      <c r="B62" s="325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5">
      <c r="A63" s="324"/>
      <c r="B63" s="325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5">
      <c r="A64" s="324"/>
      <c r="B64" s="325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5">
      <c r="A65" s="324"/>
      <c r="B65" s="325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5">
      <c r="A66" s="324"/>
      <c r="B66" s="325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5">
      <c r="A67" s="324"/>
      <c r="B67" s="325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5">
      <c r="A68" s="324"/>
      <c r="B68" s="325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5">
      <c r="A69" s="324"/>
      <c r="B69" s="325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5">
      <c r="A70" s="324"/>
      <c r="B70" s="325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5">
      <c r="A71" s="326" t="s">
        <v>86</v>
      </c>
      <c r="B71" s="327"/>
      <c r="C71" s="328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6" x14ac:dyDescent="0.3">
      <c r="A75" s="64" t="s">
        <v>100</v>
      </c>
    </row>
    <row r="76" spans="1:11" x14ac:dyDescent="0.25">
      <c r="E76"/>
      <c r="F76" s="70">
        <v>43555</v>
      </c>
      <c r="J76"/>
      <c r="K76" s="55"/>
    </row>
    <row r="77" spans="1:11" x14ac:dyDescent="0.25">
      <c r="A77" s="329" t="s">
        <v>101</v>
      </c>
      <c r="B77" s="330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5">
      <c r="A78" s="331"/>
      <c r="B78" s="330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5">
      <c r="A79" s="331"/>
      <c r="B79" s="330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5">
      <c r="A80" s="331"/>
      <c r="B80" s="330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5">
      <c r="A81" s="331"/>
      <c r="B81" s="330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5">
      <c r="A82" s="331"/>
      <c r="B82" s="330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5">
      <c r="A83" s="331"/>
      <c r="B83" s="330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5">
      <c r="A84" s="331"/>
      <c r="B84" s="330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5">
      <c r="A85" s="331"/>
      <c r="B85" s="330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5">
      <c r="A86" s="331"/>
      <c r="B86" s="330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5">
      <c r="A87" s="331"/>
      <c r="B87" s="330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5">
      <c r="A88" s="331"/>
      <c r="B88" s="330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5">
      <c r="A89" s="331"/>
      <c r="B89" s="330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5">
      <c r="A90" s="331"/>
      <c r="B90" s="330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5">
      <c r="A91" s="331"/>
      <c r="B91" s="330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5">
      <c r="A92" s="331"/>
      <c r="B92" s="330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5">
      <c r="A93" s="331"/>
      <c r="B93" s="330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5">
      <c r="A94" s="331"/>
      <c r="B94" s="330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5">
      <c r="A95" s="331"/>
      <c r="B95" s="330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5">
      <c r="A96" s="331"/>
      <c r="B96" s="330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5">
      <c r="A97" s="331"/>
      <c r="B97" s="330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5">
      <c r="A98" s="331"/>
      <c r="B98" s="330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5">
      <c r="A99" s="331"/>
      <c r="B99" s="330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5">
      <c r="A100" s="331"/>
      <c r="B100" s="330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5">
      <c r="A101" s="331"/>
      <c r="B101" s="330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5">
      <c r="A102" s="331"/>
      <c r="B102" s="330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5">
      <c r="A103" s="331"/>
      <c r="B103" s="330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5">
      <c r="A104" s="331"/>
      <c r="B104" s="330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5">
      <c r="A105" s="331"/>
      <c r="B105" s="330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5">
      <c r="A106" s="331"/>
      <c r="B106" s="330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5">
      <c r="A107" s="331"/>
      <c r="B107" s="330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5">
      <c r="A108" s="331"/>
      <c r="B108" s="330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5">
      <c r="A109" s="331"/>
      <c r="B109" s="330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5">
      <c r="A110" s="331"/>
      <c r="B110" s="330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5">
      <c r="A111" s="331"/>
      <c r="B111" s="330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5">
      <c r="A112" s="331"/>
      <c r="B112" s="330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5">
      <c r="A113" s="331"/>
      <c r="B113" s="330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5">
      <c r="A114" s="331"/>
      <c r="B114" s="330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5">
      <c r="A115" s="331"/>
      <c r="B115" s="330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5">
      <c r="A116" s="331"/>
      <c r="B116" s="330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5">
      <c r="E117" s="68"/>
      <c r="J117" s="69"/>
    </row>
    <row r="118" spans="1:10" x14ac:dyDescent="0.25">
      <c r="C118" s="5"/>
    </row>
    <row r="119" spans="1:10" x14ac:dyDescent="0.25">
      <c r="C119" s="5"/>
    </row>
    <row r="120" spans="1:10" x14ac:dyDescent="0.25">
      <c r="C120" s="5"/>
    </row>
    <row r="121" spans="1:10" s="12" customFormat="1" x14ac:dyDescent="0.25">
      <c r="A121" s="318" t="s">
        <v>52</v>
      </c>
      <c r="B121" s="318"/>
      <c r="C121" s="318"/>
      <c r="D121" s="318"/>
      <c r="E121" s="318"/>
      <c r="F121" s="318"/>
      <c r="G121" s="11"/>
      <c r="H121" s="11"/>
      <c r="J121" s="58"/>
    </row>
    <row r="122" spans="1:10" s="12" customFormat="1" x14ac:dyDescent="0.25">
      <c r="A122" s="320"/>
      <c r="B122" s="320"/>
      <c r="C122" s="320"/>
      <c r="D122" s="320"/>
      <c r="E122" s="320"/>
      <c r="F122" s="320"/>
      <c r="J122" s="58"/>
    </row>
    <row r="123" spans="1:10" s="12" customFormat="1" x14ac:dyDescent="0.25">
      <c r="A123" s="13"/>
      <c r="B123" s="13"/>
      <c r="C123" s="13"/>
      <c r="D123" s="14"/>
      <c r="E123" s="14"/>
      <c r="F123" s="15"/>
      <c r="J123" s="58"/>
    </row>
    <row r="124" spans="1:10" s="12" customFormat="1" x14ac:dyDescent="0.25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5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5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5">
      <c r="A127" s="318" t="s">
        <v>56</v>
      </c>
      <c r="B127" s="318"/>
      <c r="C127" s="318"/>
      <c r="D127" s="318"/>
      <c r="E127" s="17"/>
      <c r="F127" s="15" t="e">
        <f>SUM(#REF!)</f>
        <v>#REF!</v>
      </c>
      <c r="J127" s="58"/>
    </row>
    <row r="128" spans="1:10" s="12" customFormat="1" x14ac:dyDescent="0.25">
      <c r="A128" s="318" t="s">
        <v>57</v>
      </c>
      <c r="B128" s="318"/>
      <c r="C128" s="318"/>
      <c r="D128" s="318"/>
      <c r="E128" s="17"/>
      <c r="F128" s="15">
        <v>0</v>
      </c>
      <c r="J128" s="58"/>
    </row>
    <row r="129" spans="1:10" s="12" customFormat="1" x14ac:dyDescent="0.25">
      <c r="A129" s="318" t="s">
        <v>58</v>
      </c>
      <c r="B129" s="318"/>
      <c r="C129" s="318"/>
      <c r="D129" s="318"/>
      <c r="E129" s="17"/>
      <c r="F129" s="15">
        <v>0</v>
      </c>
      <c r="J129" s="58"/>
    </row>
    <row r="130" spans="1:10" s="12" customFormat="1" x14ac:dyDescent="0.25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5">
      <c r="A131" s="318" t="s">
        <v>60</v>
      </c>
      <c r="B131" s="318"/>
      <c r="C131" s="318"/>
      <c r="D131" s="318"/>
      <c r="E131" s="17"/>
      <c r="F131" s="15">
        <v>0</v>
      </c>
      <c r="J131" s="58"/>
    </row>
    <row r="132" spans="1:10" s="12" customFormat="1" x14ac:dyDescent="0.25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5">
      <c r="A133" s="319" t="s">
        <v>62</v>
      </c>
      <c r="B133" s="319"/>
      <c r="C133" s="319"/>
      <c r="D133" s="319"/>
      <c r="E133" s="18"/>
      <c r="F133" s="19" t="e">
        <f>SUM(#REF!,#REF!)</f>
        <v>#REF!</v>
      </c>
      <c r="J133" s="58"/>
    </row>
    <row r="134" spans="1:10" s="12" customFormat="1" x14ac:dyDescent="0.25">
      <c r="A134" s="316" t="s">
        <v>63</v>
      </c>
      <c r="B134" s="316"/>
      <c r="C134" s="316"/>
      <c r="D134" s="316"/>
      <c r="E134" s="17"/>
      <c r="F134" s="15" t="e">
        <f>SUM(F124:F133)</f>
        <v>#REF!</v>
      </c>
      <c r="J134" s="58"/>
    </row>
    <row r="135" spans="1:10" s="12" customFormat="1" x14ac:dyDescent="0.25">
      <c r="A135" s="17"/>
      <c r="B135" s="17"/>
      <c r="C135" s="17"/>
      <c r="D135" s="17"/>
      <c r="E135" s="17"/>
      <c r="F135" s="15"/>
      <c r="J135" s="58"/>
    </row>
    <row r="136" spans="1:10" s="12" customFormat="1" x14ac:dyDescent="0.25">
      <c r="A136" s="17"/>
      <c r="B136" s="17"/>
      <c r="C136" s="17"/>
      <c r="D136" s="17"/>
      <c r="E136" s="17"/>
      <c r="F136" s="15"/>
      <c r="J136" s="58"/>
    </row>
    <row r="137" spans="1:10" s="12" customFormat="1" x14ac:dyDescent="0.25">
      <c r="A137" s="17"/>
      <c r="B137" s="17"/>
      <c r="C137" s="17"/>
      <c r="D137" s="17"/>
      <c r="E137" s="17"/>
      <c r="F137" s="15"/>
      <c r="J137" s="58"/>
    </row>
    <row r="138" spans="1:10" s="12" customFormat="1" x14ac:dyDescent="0.25">
      <c r="A138" s="17"/>
      <c r="B138" s="17"/>
      <c r="C138" s="17"/>
      <c r="D138" s="17"/>
      <c r="E138" s="17"/>
      <c r="F138" s="15"/>
      <c r="J138" s="58"/>
    </row>
    <row r="139" spans="1:10" s="12" customFormat="1" x14ac:dyDescent="0.25">
      <c r="A139" s="17"/>
      <c r="B139" s="17"/>
      <c r="C139" s="17"/>
      <c r="D139" s="17"/>
      <c r="E139" s="17"/>
      <c r="F139" s="15"/>
      <c r="J139" s="58"/>
    </row>
    <row r="140" spans="1:10" s="12" customFormat="1" x14ac:dyDescent="0.25">
      <c r="A140" s="320"/>
      <c r="B140" s="320"/>
      <c r="C140" s="320"/>
      <c r="D140" s="320"/>
      <c r="E140" s="320"/>
      <c r="F140" s="320"/>
      <c r="J140" s="58"/>
    </row>
    <row r="141" spans="1:10" s="12" customFormat="1" x14ac:dyDescent="0.25">
      <c r="A141" s="320"/>
      <c r="B141" s="320"/>
      <c r="C141" s="320"/>
      <c r="D141" s="320"/>
      <c r="E141" s="320"/>
      <c r="F141" s="320"/>
      <c r="J141" s="58"/>
    </row>
    <row r="142" spans="1:10" s="12" customFormat="1" x14ac:dyDescent="0.25">
      <c r="A142" s="320"/>
      <c r="B142" s="320"/>
      <c r="C142" s="320"/>
      <c r="D142" s="320"/>
      <c r="E142" s="320"/>
      <c r="F142" s="320"/>
      <c r="J142" s="58"/>
    </row>
    <row r="143" spans="1:10" s="12" customFormat="1" x14ac:dyDescent="0.25">
      <c r="A143" s="318" t="s">
        <v>64</v>
      </c>
      <c r="B143" s="318"/>
      <c r="C143" s="318"/>
      <c r="D143" s="318"/>
      <c r="E143" s="318"/>
      <c r="F143" s="318"/>
      <c r="J143" s="58"/>
    </row>
    <row r="144" spans="1:10" s="12" customFormat="1" x14ac:dyDescent="0.25">
      <c r="A144" s="320"/>
      <c r="B144" s="320"/>
      <c r="C144" s="320"/>
      <c r="D144" s="320"/>
      <c r="E144" s="320"/>
      <c r="F144" s="320"/>
      <c r="J144" s="58"/>
    </row>
    <row r="145" spans="1:10" s="12" customFormat="1" x14ac:dyDescent="0.25">
      <c r="A145" s="318" t="s">
        <v>65</v>
      </c>
      <c r="B145" s="318"/>
      <c r="C145" s="318"/>
      <c r="D145" s="318"/>
      <c r="E145" s="17"/>
      <c r="F145" s="15" t="e">
        <f>SUM(#REF!,#REF!)</f>
        <v>#REF!</v>
      </c>
      <c r="J145" s="58"/>
    </row>
    <row r="146" spans="1:10" s="12" customFormat="1" x14ac:dyDescent="0.25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5">
      <c r="A147" s="318" t="s">
        <v>66</v>
      </c>
      <c r="B147" s="318"/>
      <c r="C147" s="318"/>
      <c r="D147" s="318"/>
      <c r="E147" s="17"/>
      <c r="F147" s="15" t="e">
        <f>SUM(#REF!,#REF!,#REF!,#REF!)</f>
        <v>#REF!</v>
      </c>
      <c r="J147" s="58"/>
    </row>
    <row r="148" spans="1:10" s="12" customFormat="1" x14ac:dyDescent="0.25">
      <c r="A148" s="318" t="s">
        <v>67</v>
      </c>
      <c r="B148" s="318"/>
      <c r="C148" s="318"/>
      <c r="D148" s="318"/>
      <c r="E148" s="17"/>
      <c r="F148" s="15">
        <v>0</v>
      </c>
      <c r="J148" s="58"/>
    </row>
    <row r="149" spans="1:10" s="12" customFormat="1" x14ac:dyDescent="0.25">
      <c r="A149" s="318" t="s">
        <v>68</v>
      </c>
      <c r="B149" s="318"/>
      <c r="C149" s="318"/>
      <c r="D149" s="318"/>
      <c r="E149" s="17"/>
      <c r="F149" s="15" t="e">
        <f>SUM(#REF!,#REF!,#REF!)</f>
        <v>#REF!</v>
      </c>
      <c r="J149" s="58"/>
    </row>
    <row r="150" spans="1:10" s="12" customFormat="1" x14ac:dyDescent="0.25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5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5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5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5">
      <c r="A154" s="316" t="s">
        <v>63</v>
      </c>
      <c r="B154" s="316"/>
      <c r="C154" s="316"/>
      <c r="D154" s="316"/>
      <c r="E154" s="17"/>
      <c r="F154" s="15" t="e">
        <f>SUM(F145:F153)</f>
        <v>#REF!</v>
      </c>
      <c r="J154" s="58"/>
    </row>
    <row r="155" spans="1:10" s="12" customFormat="1" x14ac:dyDescent="0.25">
      <c r="A155" s="17"/>
      <c r="B155" s="16"/>
      <c r="C155" s="23"/>
      <c r="D155" s="14"/>
      <c r="E155" s="14"/>
      <c r="F155" s="15"/>
      <c r="J155" s="58"/>
    </row>
    <row r="156" spans="1:10" s="12" customFormat="1" x14ac:dyDescent="0.25">
      <c r="A156" s="17"/>
      <c r="B156" s="16"/>
      <c r="C156" s="23"/>
      <c r="D156" s="14"/>
      <c r="E156" s="14"/>
      <c r="F156" s="15"/>
      <c r="J156" s="58"/>
    </row>
    <row r="157" spans="1:10" s="12" customFormat="1" x14ac:dyDescent="0.25">
      <c r="A157" s="17"/>
      <c r="B157" s="16"/>
      <c r="C157" s="23"/>
      <c r="D157" s="14"/>
      <c r="E157" s="14"/>
      <c r="F157" s="15"/>
      <c r="J157" s="58"/>
    </row>
    <row r="158" spans="1:10" s="12" customFormat="1" x14ac:dyDescent="0.25">
      <c r="A158" s="318" t="s">
        <v>70</v>
      </c>
      <c r="B158" s="318"/>
      <c r="C158" s="318"/>
      <c r="D158" s="318"/>
      <c r="E158" s="318"/>
      <c r="F158" s="318"/>
      <c r="J158" s="58"/>
    </row>
    <row r="159" spans="1:10" s="12" customFormat="1" x14ac:dyDescent="0.25">
      <c r="A159" s="320"/>
      <c r="B159" s="320"/>
      <c r="C159" s="320"/>
      <c r="D159" s="320"/>
      <c r="E159" s="320"/>
      <c r="F159" s="320"/>
      <c r="J159" s="58"/>
    </row>
    <row r="160" spans="1:10" s="12" customFormat="1" x14ac:dyDescent="0.25">
      <c r="A160" s="13"/>
      <c r="B160" s="13"/>
      <c r="C160" s="13"/>
      <c r="D160" s="14"/>
      <c r="E160" s="14"/>
      <c r="F160" s="15"/>
      <c r="J160" s="58"/>
    </row>
    <row r="161" spans="1:10" s="12" customFormat="1" x14ac:dyDescent="0.25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5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5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5">
      <c r="A164" s="318" t="s">
        <v>56</v>
      </c>
      <c r="B164" s="318"/>
      <c r="C164" s="318"/>
      <c r="D164" s="318"/>
      <c r="E164" s="17"/>
      <c r="F164" s="15">
        <v>0</v>
      </c>
      <c r="J164" s="58"/>
    </row>
    <row r="165" spans="1:10" s="12" customFormat="1" x14ac:dyDescent="0.25">
      <c r="A165" s="318" t="s">
        <v>57</v>
      </c>
      <c r="B165" s="318"/>
      <c r="C165" s="318"/>
      <c r="D165" s="318"/>
      <c r="E165" s="17"/>
      <c r="F165" s="15">
        <v>0</v>
      </c>
      <c r="J165" s="58"/>
    </row>
    <row r="166" spans="1:10" s="12" customFormat="1" x14ac:dyDescent="0.25">
      <c r="A166" s="318" t="s">
        <v>58</v>
      </c>
      <c r="B166" s="318"/>
      <c r="C166" s="318"/>
      <c r="D166" s="318"/>
      <c r="E166" s="17"/>
      <c r="F166" s="15">
        <v>0</v>
      </c>
      <c r="J166" s="58"/>
    </row>
    <row r="167" spans="1:10" s="12" customFormat="1" x14ac:dyDescent="0.25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5">
      <c r="A168" s="318" t="s">
        <v>60</v>
      </c>
      <c r="B168" s="318"/>
      <c r="C168" s="318"/>
      <c r="D168" s="318"/>
      <c r="E168" s="17"/>
      <c r="F168" s="15">
        <v>0</v>
      </c>
      <c r="J168" s="58"/>
    </row>
    <row r="169" spans="1:10" s="12" customFormat="1" x14ac:dyDescent="0.25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5">
      <c r="A170" s="319" t="s">
        <v>62</v>
      </c>
      <c r="B170" s="319"/>
      <c r="C170" s="319"/>
      <c r="D170" s="319"/>
      <c r="E170" s="18"/>
      <c r="F170" s="19">
        <v>0</v>
      </c>
      <c r="J170" s="58"/>
    </row>
    <row r="171" spans="1:10" s="12" customFormat="1" x14ac:dyDescent="0.25">
      <c r="A171" s="316" t="s">
        <v>63</v>
      </c>
      <c r="B171" s="316"/>
      <c r="C171" s="316"/>
      <c r="D171" s="316"/>
      <c r="E171" s="17"/>
      <c r="F171" s="15">
        <f>SUM(F161:F170)</f>
        <v>0</v>
      </c>
      <c r="J171" s="58"/>
    </row>
    <row r="172" spans="1:10" s="12" customFormat="1" x14ac:dyDescent="0.25">
      <c r="A172" s="320"/>
      <c r="B172" s="320"/>
      <c r="C172" s="320"/>
      <c r="D172" s="320"/>
      <c r="E172" s="320"/>
      <c r="F172" s="320"/>
      <c r="J172" s="58"/>
    </row>
    <row r="173" spans="1:10" s="12" customFormat="1" x14ac:dyDescent="0.25">
      <c r="A173" s="320"/>
      <c r="B173" s="320"/>
      <c r="C173" s="320"/>
      <c r="D173" s="320"/>
      <c r="E173" s="320"/>
      <c r="F173" s="320"/>
      <c r="J173" s="58"/>
    </row>
    <row r="174" spans="1:10" s="12" customFormat="1" x14ac:dyDescent="0.25">
      <c r="A174" s="320"/>
      <c r="B174" s="320"/>
      <c r="C174" s="320"/>
      <c r="D174" s="320"/>
      <c r="E174" s="320"/>
      <c r="F174" s="320"/>
      <c r="J174" s="58"/>
    </row>
    <row r="175" spans="1:10" s="12" customFormat="1" x14ac:dyDescent="0.25">
      <c r="A175" s="318" t="s">
        <v>71</v>
      </c>
      <c r="B175" s="318"/>
      <c r="C175" s="318"/>
      <c r="D175" s="318"/>
      <c r="E175" s="318"/>
      <c r="F175" s="318"/>
      <c r="J175" s="58"/>
    </row>
    <row r="176" spans="1:10" s="12" customFormat="1" x14ac:dyDescent="0.25">
      <c r="A176" s="320"/>
      <c r="B176" s="320"/>
      <c r="C176" s="320"/>
      <c r="D176" s="320"/>
      <c r="E176" s="320"/>
      <c r="F176" s="320"/>
      <c r="J176" s="58"/>
    </row>
    <row r="177" spans="1:10" s="12" customFormat="1" x14ac:dyDescent="0.25">
      <c r="A177" s="318" t="s">
        <v>65</v>
      </c>
      <c r="B177" s="318"/>
      <c r="C177" s="318"/>
      <c r="D177" s="318"/>
      <c r="E177" s="17"/>
      <c r="F177" s="15">
        <v>0</v>
      </c>
      <c r="J177" s="58"/>
    </row>
    <row r="178" spans="1:10" s="12" customFormat="1" x14ac:dyDescent="0.25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5">
      <c r="A179" s="318" t="s">
        <v>66</v>
      </c>
      <c r="B179" s="318"/>
      <c r="C179" s="318"/>
      <c r="D179" s="318"/>
      <c r="E179" s="17"/>
      <c r="F179" s="15">
        <f>SUM(G54:G55)</f>
        <v>0</v>
      </c>
      <c r="J179" s="58"/>
    </row>
    <row r="180" spans="1:10" s="12" customFormat="1" x14ac:dyDescent="0.25">
      <c r="A180" s="318" t="s">
        <v>67</v>
      </c>
      <c r="B180" s="318"/>
      <c r="C180" s="318"/>
      <c r="D180" s="318"/>
      <c r="E180" s="17"/>
      <c r="F180" s="15">
        <f>SUM(G46)</f>
        <v>0</v>
      </c>
      <c r="J180" s="58"/>
    </row>
    <row r="181" spans="1:10" s="12" customFormat="1" x14ac:dyDescent="0.25">
      <c r="A181" s="318" t="s">
        <v>68</v>
      </c>
      <c r="B181" s="318"/>
      <c r="C181" s="318"/>
      <c r="D181" s="318"/>
      <c r="E181" s="17"/>
      <c r="F181" s="15">
        <f>SUM(G58:G65,G47,G31:G38)</f>
        <v>0</v>
      </c>
      <c r="J181" s="58"/>
    </row>
    <row r="182" spans="1:10" s="12" customFormat="1" x14ac:dyDescent="0.25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5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5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5">
      <c r="A185" s="316" t="s">
        <v>63</v>
      </c>
      <c r="B185" s="316"/>
      <c r="C185" s="316"/>
      <c r="D185" s="316"/>
      <c r="E185" s="17"/>
      <c r="F185" s="15">
        <f>SUM(F177:F184)</f>
        <v>0</v>
      </c>
      <c r="J185" s="58"/>
    </row>
    <row r="186" spans="1:10" s="12" customFormat="1" x14ac:dyDescent="0.25">
      <c r="A186" s="24"/>
      <c r="B186" s="25"/>
      <c r="C186" s="26"/>
      <c r="D186" s="27"/>
      <c r="E186" s="27"/>
      <c r="F186" s="28"/>
      <c r="J186" s="58"/>
    </row>
    <row r="187" spans="1:10" s="12" customFormat="1" x14ac:dyDescent="0.25">
      <c r="A187" s="24"/>
      <c r="B187" s="25"/>
      <c r="C187" s="26"/>
      <c r="D187" s="27"/>
      <c r="E187" s="27"/>
      <c r="F187" s="28"/>
      <c r="J187" s="58"/>
    </row>
    <row r="188" spans="1:10" s="12" customFormat="1" x14ac:dyDescent="0.25">
      <c r="A188" s="24"/>
      <c r="B188" s="25"/>
      <c r="C188" s="26"/>
      <c r="D188" s="27"/>
      <c r="E188" s="27"/>
      <c r="F188" s="28"/>
      <c r="J188" s="58"/>
    </row>
    <row r="189" spans="1:10" s="12" customFormat="1" x14ac:dyDescent="0.25">
      <c r="A189" s="24"/>
      <c r="B189" s="25"/>
      <c r="C189" s="26"/>
      <c r="D189" s="27"/>
      <c r="E189" s="27"/>
      <c r="F189" s="28"/>
      <c r="J189" s="58"/>
    </row>
    <row r="190" spans="1:10" s="12" customFormat="1" x14ac:dyDescent="0.25">
      <c r="A190" s="24"/>
      <c r="B190" s="25"/>
      <c r="C190" s="26"/>
      <c r="D190" s="27"/>
      <c r="E190" s="27"/>
      <c r="F190" s="28"/>
      <c r="J190" s="58"/>
    </row>
    <row r="191" spans="1:10" s="12" customFormat="1" x14ac:dyDescent="0.25">
      <c r="A191" s="313" t="s">
        <v>74</v>
      </c>
      <c r="B191" s="313"/>
      <c r="C191" s="313"/>
      <c r="D191" s="313"/>
      <c r="E191" s="313"/>
      <c r="F191" s="313"/>
      <c r="J191" s="58"/>
    </row>
    <row r="192" spans="1:10" s="12" customFormat="1" x14ac:dyDescent="0.25">
      <c r="A192" s="315"/>
      <c r="B192" s="315"/>
      <c r="C192" s="315"/>
      <c r="D192" s="315"/>
      <c r="E192" s="315"/>
      <c r="F192" s="315"/>
      <c r="J192" s="58"/>
    </row>
    <row r="193" spans="1:10" s="12" customFormat="1" x14ac:dyDescent="0.25">
      <c r="A193" s="29"/>
      <c r="B193" s="29"/>
      <c r="C193" s="29"/>
      <c r="D193" s="30"/>
      <c r="E193" s="30"/>
      <c r="F193" s="31"/>
      <c r="J193" s="58"/>
    </row>
    <row r="194" spans="1:10" s="12" customFormat="1" x14ac:dyDescent="0.25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5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5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5">
      <c r="A197" s="313" t="s">
        <v>56</v>
      </c>
      <c r="B197" s="313"/>
      <c r="C197" s="313"/>
      <c r="D197" s="313"/>
      <c r="E197" s="33"/>
      <c r="F197" s="31" t="e">
        <f t="shared" si="47"/>
        <v>#REF!</v>
      </c>
      <c r="J197" s="58"/>
    </row>
    <row r="198" spans="1:10" s="12" customFormat="1" x14ac:dyDescent="0.25">
      <c r="A198" s="313" t="s">
        <v>57</v>
      </c>
      <c r="B198" s="313"/>
      <c r="C198" s="313"/>
      <c r="D198" s="313"/>
      <c r="E198" s="33"/>
      <c r="F198" s="31">
        <f t="shared" si="47"/>
        <v>0</v>
      </c>
      <c r="J198" s="58"/>
    </row>
    <row r="199" spans="1:10" s="12" customFormat="1" x14ac:dyDescent="0.25">
      <c r="A199" s="313" t="s">
        <v>58</v>
      </c>
      <c r="B199" s="313"/>
      <c r="C199" s="313"/>
      <c r="D199" s="313"/>
      <c r="E199" s="33"/>
      <c r="F199" s="31">
        <f t="shared" si="47"/>
        <v>0</v>
      </c>
      <c r="J199" s="58"/>
    </row>
    <row r="200" spans="1:10" s="12" customFormat="1" x14ac:dyDescent="0.25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5">
      <c r="A201" s="313" t="s">
        <v>60</v>
      </c>
      <c r="B201" s="313"/>
      <c r="C201" s="313"/>
      <c r="D201" s="313"/>
      <c r="E201" s="33"/>
      <c r="F201" s="31">
        <f t="shared" si="47"/>
        <v>0</v>
      </c>
      <c r="J201" s="58"/>
    </row>
    <row r="202" spans="1:10" s="12" customFormat="1" x14ac:dyDescent="0.25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5">
      <c r="A203" s="317" t="s">
        <v>62</v>
      </c>
      <c r="B203" s="317"/>
      <c r="C203" s="317"/>
      <c r="D203" s="317"/>
      <c r="E203" s="34"/>
      <c r="F203" s="35" t="e">
        <f t="shared" si="47"/>
        <v>#REF!</v>
      </c>
      <c r="J203" s="58"/>
    </row>
    <row r="204" spans="1:10" s="12" customFormat="1" x14ac:dyDescent="0.25">
      <c r="A204" s="314" t="s">
        <v>63</v>
      </c>
      <c r="B204" s="314"/>
      <c r="C204" s="314"/>
      <c r="D204" s="314"/>
      <c r="E204" s="33"/>
      <c r="F204" s="31" t="e">
        <f>SUM(F194:F203)</f>
        <v>#REF!</v>
      </c>
      <c r="J204" s="58"/>
    </row>
    <row r="205" spans="1:10" s="12" customFormat="1" x14ac:dyDescent="0.25">
      <c r="A205" s="33"/>
      <c r="B205" s="33"/>
      <c r="C205" s="33"/>
      <c r="D205" s="33"/>
      <c r="E205" s="33"/>
      <c r="F205" s="31"/>
      <c r="J205" s="58"/>
    </row>
    <row r="206" spans="1:10" s="12" customFormat="1" x14ac:dyDescent="0.25">
      <c r="A206" s="33"/>
      <c r="B206" s="33"/>
      <c r="C206" s="33"/>
      <c r="D206" s="33"/>
      <c r="E206" s="33"/>
      <c r="F206" s="31"/>
      <c r="J206" s="58"/>
    </row>
    <row r="207" spans="1:10" s="12" customFormat="1" x14ac:dyDescent="0.25">
      <c r="A207" s="33"/>
      <c r="B207" s="33"/>
      <c r="C207" s="33"/>
      <c r="D207" s="33"/>
      <c r="E207" s="33"/>
      <c r="F207" s="31"/>
      <c r="J207" s="58"/>
    </row>
    <row r="208" spans="1:10" s="12" customFormat="1" x14ac:dyDescent="0.25">
      <c r="A208" s="315"/>
      <c r="B208" s="315"/>
      <c r="C208" s="315"/>
      <c r="D208" s="315"/>
      <c r="E208" s="315"/>
      <c r="F208" s="315"/>
      <c r="J208" s="58"/>
    </row>
    <row r="209" spans="1:10" s="12" customFormat="1" x14ac:dyDescent="0.25">
      <c r="A209" s="315"/>
      <c r="B209" s="315"/>
      <c r="C209" s="315"/>
      <c r="D209" s="315"/>
      <c r="E209" s="315"/>
      <c r="F209" s="315"/>
      <c r="J209" s="58"/>
    </row>
    <row r="210" spans="1:10" s="12" customFormat="1" x14ac:dyDescent="0.25">
      <c r="A210" s="315"/>
      <c r="B210" s="315"/>
      <c r="C210" s="315"/>
      <c r="D210" s="315"/>
      <c r="E210" s="315"/>
      <c r="F210" s="315"/>
      <c r="J210" s="58"/>
    </row>
    <row r="211" spans="1:10" s="12" customFormat="1" x14ac:dyDescent="0.25">
      <c r="A211" s="313" t="s">
        <v>76</v>
      </c>
      <c r="B211" s="313"/>
      <c r="C211" s="313"/>
      <c r="D211" s="313"/>
      <c r="E211" s="313"/>
      <c r="F211" s="313"/>
      <c r="J211" s="58"/>
    </row>
    <row r="212" spans="1:10" s="12" customFormat="1" x14ac:dyDescent="0.25">
      <c r="A212" s="315"/>
      <c r="B212" s="315"/>
      <c r="C212" s="315"/>
      <c r="D212" s="315"/>
      <c r="E212" s="315"/>
      <c r="F212" s="315"/>
      <c r="J212" s="58"/>
    </row>
    <row r="213" spans="1:10" s="12" customFormat="1" x14ac:dyDescent="0.25">
      <c r="A213" s="313" t="s">
        <v>65</v>
      </c>
      <c r="B213" s="313"/>
      <c r="C213" s="313"/>
      <c r="D213" s="313"/>
      <c r="E213" s="33"/>
      <c r="F213" s="31" t="e">
        <f t="shared" ref="F213:F218" si="48">SUM(F145,F177)</f>
        <v>#REF!</v>
      </c>
      <c r="J213" s="58"/>
    </row>
    <row r="214" spans="1:10" s="12" customFormat="1" x14ac:dyDescent="0.25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5">
      <c r="A215" s="313" t="s">
        <v>66</v>
      </c>
      <c r="B215" s="313"/>
      <c r="C215" s="313"/>
      <c r="D215" s="313"/>
      <c r="E215" s="33"/>
      <c r="F215" s="31" t="e">
        <f t="shared" si="48"/>
        <v>#REF!</v>
      </c>
      <c r="J215" s="58"/>
    </row>
    <row r="216" spans="1:10" s="12" customFormat="1" x14ac:dyDescent="0.25">
      <c r="A216" s="313" t="s">
        <v>67</v>
      </c>
      <c r="B216" s="313"/>
      <c r="C216" s="313"/>
      <c r="D216" s="313"/>
      <c r="E216" s="33"/>
      <c r="F216" s="31">
        <f t="shared" si="48"/>
        <v>0</v>
      </c>
      <c r="J216" s="58"/>
    </row>
    <row r="217" spans="1:10" s="12" customFormat="1" x14ac:dyDescent="0.25">
      <c r="A217" s="313" t="s">
        <v>68</v>
      </c>
      <c r="B217" s="313"/>
      <c r="C217" s="313"/>
      <c r="D217" s="313"/>
      <c r="E217" s="33"/>
      <c r="F217" s="31" t="e">
        <f t="shared" si="48"/>
        <v>#REF!</v>
      </c>
      <c r="J217" s="58"/>
    </row>
    <row r="218" spans="1:10" s="12" customFormat="1" x14ac:dyDescent="0.25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5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5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5">
      <c r="A221" s="314" t="s">
        <v>63</v>
      </c>
      <c r="B221" s="314"/>
      <c r="C221" s="314"/>
      <c r="D221" s="314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89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94" customWidth="1"/>
    <col min="12" max="12" width="12.44140625" customWidth="1"/>
  </cols>
  <sheetData>
    <row r="1" spans="1:12" x14ac:dyDescent="0.25">
      <c r="A1" s="361" t="s">
        <v>82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456" t="s">
        <v>19</v>
      </c>
      <c r="B4" s="458" t="s">
        <v>0</v>
      </c>
      <c r="C4" s="456" t="s">
        <v>44</v>
      </c>
      <c r="D4" s="456" t="s">
        <v>21</v>
      </c>
      <c r="E4" s="460" t="s">
        <v>142</v>
      </c>
      <c r="F4" s="462" t="s">
        <v>167</v>
      </c>
      <c r="G4" s="463"/>
      <c r="H4" s="463"/>
      <c r="I4" s="464"/>
      <c r="J4" s="460" t="s">
        <v>168</v>
      </c>
      <c r="K4" s="465" t="s">
        <v>169</v>
      </c>
      <c r="L4" s="466" t="s">
        <v>170</v>
      </c>
    </row>
    <row r="5" spans="1:12" ht="41.25" customHeight="1" x14ac:dyDescent="0.25">
      <c r="A5" s="457"/>
      <c r="B5" s="459"/>
      <c r="C5" s="457"/>
      <c r="D5" s="457"/>
      <c r="E5" s="461"/>
      <c r="F5" s="130" t="s">
        <v>43</v>
      </c>
      <c r="G5" s="131" t="s">
        <v>144</v>
      </c>
      <c r="H5" s="131" t="s">
        <v>163</v>
      </c>
      <c r="I5" s="131" t="s">
        <v>171</v>
      </c>
      <c r="J5" s="461"/>
      <c r="K5" s="465"/>
      <c r="L5" s="466"/>
    </row>
    <row r="6" spans="1:12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96">
        <v>41943</v>
      </c>
      <c r="L6" s="4">
        <f>J6-K6</f>
        <v>0</v>
      </c>
    </row>
    <row r="7" spans="1:12" x14ac:dyDescent="0.25">
      <c r="A7" s="436"/>
      <c r="B7" s="33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5">
      <c r="A8" s="436"/>
      <c r="B8" s="332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96">
        <v>1390</v>
      </c>
      <c r="L8" s="4">
        <f t="shared" si="1"/>
        <v>167</v>
      </c>
    </row>
    <row r="9" spans="1:12" x14ac:dyDescent="0.25">
      <c r="A9" s="436"/>
      <c r="B9" s="33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5650402</v>
      </c>
      <c r="L11" s="4">
        <f t="shared" si="1"/>
        <v>1354861</v>
      </c>
    </row>
    <row r="12" spans="1:12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4230770</v>
      </c>
      <c r="L12" s="4">
        <f t="shared" si="1"/>
        <v>269230</v>
      </c>
    </row>
    <row r="13" spans="1:12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15886125</v>
      </c>
      <c r="L13" s="4">
        <f t="shared" si="1"/>
        <v>3860375</v>
      </c>
    </row>
    <row r="14" spans="1:12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13162837</v>
      </c>
      <c r="L14" s="4">
        <f>J14-K14</f>
        <v>3096113</v>
      </c>
    </row>
    <row r="15" spans="1:12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7259205</v>
      </c>
      <c r="L20" s="4">
        <f t="shared" si="1"/>
        <v>29955607</v>
      </c>
    </row>
    <row r="21" spans="1:13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5">
      <c r="A23" s="441"/>
      <c r="B23" s="295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5">
      <c r="A24" s="442"/>
      <c r="B24" s="296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5">
      <c r="A25" s="347" t="s">
        <v>132</v>
      </c>
      <c r="B25" s="424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5">
      <c r="A26" s="348"/>
      <c r="B26" s="425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5">
      <c r="A27" s="349"/>
      <c r="B27" s="129" t="s">
        <v>128</v>
      </c>
      <c r="C27" s="111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5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96">
        <v>235885991</v>
      </c>
      <c r="L28" s="4">
        <f t="shared" si="1"/>
        <v>53649315</v>
      </c>
    </row>
    <row r="29" spans="1:13" x14ac:dyDescent="0.25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1917505</v>
      </c>
      <c r="L29" s="4">
        <f t="shared" si="1"/>
        <v>1279053</v>
      </c>
    </row>
    <row r="30" spans="1:13" x14ac:dyDescent="0.25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37172478</v>
      </c>
      <c r="L30" s="4">
        <f t="shared" si="1"/>
        <v>10330194</v>
      </c>
    </row>
    <row r="31" spans="1:13" ht="34.5" customHeight="1" x14ac:dyDescent="0.25">
      <c r="A31" s="433" t="s">
        <v>85</v>
      </c>
      <c r="B31" s="434"/>
      <c r="C31" s="435"/>
      <c r="D31" s="122">
        <f t="shared" ref="D31:L31" si="2">SUM(D6:D30)</f>
        <v>426209554</v>
      </c>
      <c r="E31" s="122">
        <f t="shared" si="2"/>
        <v>519398064</v>
      </c>
      <c r="F31" s="122">
        <f t="shared" si="2"/>
        <v>0</v>
      </c>
      <c r="G31" s="122">
        <f t="shared" si="2"/>
        <v>0</v>
      </c>
      <c r="H31" s="122">
        <f t="shared" si="2"/>
        <v>0</v>
      </c>
      <c r="I31" s="122">
        <f t="shared" si="2"/>
        <v>2346000</v>
      </c>
      <c r="J31" s="122">
        <f t="shared" si="2"/>
        <v>521744064</v>
      </c>
      <c r="K31" s="123">
        <f t="shared" si="2"/>
        <v>417948349</v>
      </c>
      <c r="L31" s="122">
        <f t="shared" si="2"/>
        <v>103795715</v>
      </c>
    </row>
    <row r="32" spans="1:13" ht="12.75" customHeight="1" x14ac:dyDescent="0.25">
      <c r="A32" s="347" t="s">
        <v>18</v>
      </c>
      <c r="B32" s="338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5">
      <c r="A33" s="348"/>
      <c r="B33" s="339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5">
      <c r="A34" s="348"/>
      <c r="B34" s="339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5">
      <c r="A35" s="348"/>
      <c r="B35" s="339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98">
        <v>6714450</v>
      </c>
      <c r="L35" s="4">
        <f t="shared" si="4"/>
        <v>12544533</v>
      </c>
    </row>
    <row r="36" spans="1:12" x14ac:dyDescent="0.25">
      <c r="A36" s="348"/>
      <c r="B36" s="339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5">
      <c r="A37" s="348"/>
      <c r="B37" s="339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98">
        <v>76105</v>
      </c>
      <c r="L37" s="4">
        <f t="shared" si="4"/>
        <v>517301</v>
      </c>
    </row>
    <row r="38" spans="1:12" x14ac:dyDescent="0.25">
      <c r="A38" s="348"/>
      <c r="B38" s="339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5">
      <c r="A39" s="348"/>
      <c r="B39" s="340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98">
        <v>83219</v>
      </c>
      <c r="L39" s="38">
        <f t="shared" si="4"/>
        <v>0</v>
      </c>
    </row>
    <row r="40" spans="1:12" x14ac:dyDescent="0.25">
      <c r="A40" s="348"/>
      <c r="B40" s="295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5">
      <c r="A41" s="348"/>
      <c r="B41" s="337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5">
      <c r="A42" s="348"/>
      <c r="B42" s="337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98">
        <v>270590925</v>
      </c>
      <c r="L42" s="4">
        <f t="shared" si="4"/>
        <v>72111611</v>
      </c>
    </row>
    <row r="43" spans="1:12" x14ac:dyDescent="0.25">
      <c r="A43" s="349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5">
      <c r="A44" s="293" t="s">
        <v>24</v>
      </c>
      <c r="B44" s="295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5">
      <c r="A45" s="294"/>
      <c r="B45" s="296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5">
      <c r="A46" s="293" t="s">
        <v>30</v>
      </c>
      <c r="B46" s="295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98">
        <v>12676500</v>
      </c>
      <c r="L46" s="4">
        <f t="shared" si="4"/>
        <v>60000</v>
      </c>
    </row>
    <row r="47" spans="1:12" x14ac:dyDescent="0.25">
      <c r="A47" s="294"/>
      <c r="B47" s="296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5">
      <c r="A48" s="293" t="s">
        <v>138</v>
      </c>
      <c r="B48" s="322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5">
      <c r="A49" s="312"/>
      <c r="B49" s="323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12194213</v>
      </c>
      <c r="L49" s="4">
        <f>J49-K49</f>
        <v>4064737</v>
      </c>
    </row>
    <row r="50" spans="1:12" x14ac:dyDescent="0.25">
      <c r="A50" s="293" t="s">
        <v>48</v>
      </c>
      <c r="B50" s="322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5">
      <c r="A51" s="321"/>
      <c r="B51" s="323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5">
      <c r="A52" s="321"/>
      <c r="B52" s="323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5">
      <c r="A53" s="321"/>
      <c r="B53" s="323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5">
      <c r="A54" s="321"/>
      <c r="B54" s="323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5">
      <c r="A55" s="321"/>
      <c r="B55" s="323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5">
      <c r="A56" s="321"/>
      <c r="B56" s="323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5">
      <c r="A57" s="321"/>
      <c r="B57" s="323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5">
      <c r="A58" s="321"/>
      <c r="B58" s="323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5">
      <c r="A59" s="321"/>
      <c r="B59" s="323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5">
      <c r="A60" s="321"/>
      <c r="B60" s="323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5">
      <c r="A61" s="321"/>
      <c r="B61" s="323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5">
      <c r="A62" s="293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5">
      <c r="A63" s="321"/>
      <c r="B63" s="346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700000</v>
      </c>
      <c r="L63" s="4">
        <f t="shared" si="4"/>
        <v>270000</v>
      </c>
    </row>
    <row r="64" spans="1:12" x14ac:dyDescent="0.25">
      <c r="A64" s="321"/>
      <c r="B64" s="346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736000</v>
      </c>
      <c r="L64" s="4">
        <f t="shared" si="4"/>
        <v>10055000</v>
      </c>
    </row>
    <row r="65" spans="1:12" x14ac:dyDescent="0.25">
      <c r="A65" s="321"/>
      <c r="B65" s="346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132300</v>
      </c>
      <c r="L65" s="4">
        <f t="shared" si="4"/>
        <v>2979982</v>
      </c>
    </row>
    <row r="66" spans="1:12" x14ac:dyDescent="0.25">
      <c r="A66" s="321"/>
      <c r="B66" s="346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5">
      <c r="A67" s="321"/>
      <c r="B67" s="346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5">
      <c r="A68" s="321"/>
      <c r="B68" s="346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5">
      <c r="A69" s="321"/>
      <c r="B69" s="346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5">
      <c r="A70" s="321"/>
      <c r="B70" s="346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2436000</v>
      </c>
      <c r="L70" s="4">
        <f t="shared" si="4"/>
        <v>11563992</v>
      </c>
    </row>
    <row r="71" spans="1:12" x14ac:dyDescent="0.25">
      <c r="A71" s="321"/>
      <c r="B71" s="346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5">
      <c r="A72" s="321"/>
      <c r="B72" s="346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657720</v>
      </c>
      <c r="L72" s="4">
        <f t="shared" si="4"/>
        <v>4470201</v>
      </c>
    </row>
    <row r="73" spans="1:12" x14ac:dyDescent="0.25">
      <c r="A73" s="321"/>
      <c r="B73" s="346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5">
      <c r="A74" s="321"/>
      <c r="B74" s="346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5">
      <c r="A75" s="321"/>
      <c r="B75" s="346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5">
      <c r="A76" s="321"/>
      <c r="B76" s="346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5">
      <c r="A77" s="321"/>
      <c r="B77" s="346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5">
      <c r="A78" s="321"/>
      <c r="B78" s="346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5">
      <c r="A79" s="321"/>
      <c r="B79" s="346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5">
      <c r="A80" s="294"/>
      <c r="B80" s="346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5">
      <c r="A81" s="430" t="s">
        <v>127</v>
      </c>
      <c r="B81" s="424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2109656</v>
      </c>
      <c r="L81" s="4">
        <f t="shared" si="4"/>
        <v>1054828</v>
      </c>
    </row>
    <row r="82" spans="1:13" x14ac:dyDescent="0.25">
      <c r="A82" s="431"/>
      <c r="B82" s="429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369188</v>
      </c>
      <c r="L82" s="4">
        <f t="shared" si="4"/>
        <v>184595</v>
      </c>
    </row>
    <row r="83" spans="1:13" x14ac:dyDescent="0.25">
      <c r="A83" s="431"/>
      <c r="B83" s="429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5">
      <c r="A84" s="431"/>
      <c r="B84" s="429"/>
      <c r="C84" s="116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5">
      <c r="A85" s="431"/>
      <c r="B85" s="429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5">
      <c r="A86" s="431"/>
      <c r="B86" s="429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5">
      <c r="A87" s="431"/>
      <c r="B87" s="429"/>
      <c r="C87" s="116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98">
        <v>3279685</v>
      </c>
      <c r="L87" s="4">
        <f t="shared" si="4"/>
        <v>707874</v>
      </c>
      <c r="M87" s="132"/>
    </row>
    <row r="88" spans="1:13" x14ac:dyDescent="0.25">
      <c r="A88" s="431"/>
      <c r="B88" s="429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5">
      <c r="A89" s="431"/>
      <c r="B89" s="429"/>
      <c r="C89" s="116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98">
        <v>665117</v>
      </c>
      <c r="L89" s="38">
        <f t="shared" si="4"/>
        <v>394761</v>
      </c>
      <c r="M89" s="132"/>
    </row>
    <row r="90" spans="1:13" x14ac:dyDescent="0.25">
      <c r="A90" s="431"/>
      <c r="B90" s="429"/>
      <c r="C90" s="116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98">
        <v>100000</v>
      </c>
      <c r="L90" s="4">
        <f t="shared" si="4"/>
        <v>800000</v>
      </c>
      <c r="M90" s="132"/>
    </row>
    <row r="91" spans="1:13" x14ac:dyDescent="0.25">
      <c r="A91" s="431"/>
      <c r="B91" s="429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0</v>
      </c>
      <c r="L91" s="4">
        <f t="shared" si="4"/>
        <v>262453</v>
      </c>
      <c r="M91" s="132"/>
    </row>
    <row r="92" spans="1:13" x14ac:dyDescent="0.25">
      <c r="A92" s="431"/>
      <c r="B92" s="429"/>
      <c r="C92" s="116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98">
        <v>0</v>
      </c>
      <c r="L92" s="4">
        <f t="shared" si="4"/>
        <v>376800</v>
      </c>
      <c r="M92" s="132"/>
    </row>
    <row r="93" spans="1:13" ht="13.5" customHeight="1" x14ac:dyDescent="0.25">
      <c r="A93" s="431"/>
      <c r="B93" s="429"/>
      <c r="C93" s="116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98">
        <v>0</v>
      </c>
      <c r="L93" s="4">
        <f t="shared" si="4"/>
        <v>7700200</v>
      </c>
    </row>
    <row r="94" spans="1:13" ht="13.5" customHeight="1" x14ac:dyDescent="0.25">
      <c r="A94" s="431"/>
      <c r="B94" s="429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0</v>
      </c>
      <c r="L94" s="4">
        <f t="shared" si="4"/>
        <v>2251652</v>
      </c>
    </row>
    <row r="95" spans="1:13" x14ac:dyDescent="0.25">
      <c r="A95" s="431"/>
      <c r="B95" s="429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5">
      <c r="A96" s="432"/>
      <c r="B96" s="425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5">
      <c r="A97" s="433" t="s">
        <v>86</v>
      </c>
      <c r="B97" s="434"/>
      <c r="C97" s="435"/>
      <c r="D97" s="122">
        <f t="shared" ref="D97:L97" si="5">SUM(D32:D96)</f>
        <v>426209554</v>
      </c>
      <c r="E97" s="122">
        <f t="shared" si="5"/>
        <v>519398064</v>
      </c>
      <c r="F97" s="122">
        <f t="shared" si="5"/>
        <v>0</v>
      </c>
      <c r="G97" s="122">
        <f t="shared" si="5"/>
        <v>0</v>
      </c>
      <c r="H97" s="122">
        <f t="shared" si="5"/>
        <v>0</v>
      </c>
      <c r="I97" s="122">
        <f t="shared" si="5"/>
        <v>2346000</v>
      </c>
      <c r="J97" s="122">
        <f t="shared" si="5"/>
        <v>521744064</v>
      </c>
      <c r="K97" s="122">
        <f t="shared" si="5"/>
        <v>336391130</v>
      </c>
      <c r="L97" s="122">
        <f t="shared" si="5"/>
        <v>185352934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0">
        <v>43769</v>
      </c>
      <c r="L102" s="55"/>
    </row>
    <row r="103" spans="1:12" s="79" customFormat="1" ht="30.6" x14ac:dyDescent="0.25">
      <c r="A103" s="341" t="s">
        <v>101</v>
      </c>
      <c r="B103" s="342"/>
      <c r="C103" s="78" t="s">
        <v>44</v>
      </c>
      <c r="D103" s="80" t="s">
        <v>21</v>
      </c>
      <c r="E103" s="80" t="s">
        <v>142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168</v>
      </c>
      <c r="K103" s="99" t="s">
        <v>169</v>
      </c>
    </row>
    <row r="104" spans="1:12" x14ac:dyDescent="0.25">
      <c r="A104" s="343"/>
      <c r="B104" s="330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5">
      <c r="A105" s="343"/>
      <c r="B105" s="330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5">
      <c r="A106" s="343"/>
      <c r="B106" s="330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343"/>
      <c r="B107" s="330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343"/>
      <c r="B108" s="330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5">
      <c r="A109" s="343"/>
      <c r="B109" s="330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5">
      <c r="A110" s="343"/>
      <c r="B110" s="330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5">
      <c r="A111" s="343"/>
      <c r="B111" s="330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5">
      <c r="A112" s="343"/>
      <c r="B112" s="330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5">
      <c r="A113" s="343"/>
      <c r="B113" s="330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5">
      <c r="A114" s="343"/>
      <c r="B114" s="330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2809656</v>
      </c>
    </row>
    <row r="115" spans="1:12" x14ac:dyDescent="0.25">
      <c r="A115" s="343"/>
      <c r="B115" s="330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736000</v>
      </c>
    </row>
    <row r="116" spans="1:12" x14ac:dyDescent="0.25">
      <c r="A116" s="343"/>
      <c r="B116" s="330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5">
      <c r="A117" s="343"/>
      <c r="B117" s="330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5">
      <c r="A118" s="343"/>
      <c r="B118" s="330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343"/>
      <c r="B119" s="330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343"/>
      <c r="B120" s="330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5">
      <c r="A121" s="343"/>
      <c r="B121" s="330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343"/>
      <c r="B122" s="330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343"/>
      <c r="B123" s="330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5">
      <c r="A124" s="343"/>
      <c r="B124" s="330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5">
      <c r="A125" s="343"/>
      <c r="B125" s="330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5">
      <c r="A126" s="343"/>
      <c r="B126" s="330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5">
      <c r="A127" s="343"/>
      <c r="B127" s="330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5">
      <c r="A128" s="343"/>
      <c r="B128" s="330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5">
      <c r="A129" s="343"/>
      <c r="B129" s="330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5">
      <c r="A130" s="343"/>
      <c r="B130" s="330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5">
      <c r="A131" s="343"/>
      <c r="B131" s="330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19">
        <f t="shared" si="32"/>
        <v>17986863</v>
      </c>
    </row>
    <row r="132" spans="1:12" x14ac:dyDescent="0.25">
      <c r="A132" s="343"/>
      <c r="B132" s="330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12244213</v>
      </c>
    </row>
    <row r="133" spans="1:12" x14ac:dyDescent="0.25">
      <c r="A133" s="343"/>
      <c r="B133" s="330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2">
        <f t="shared" si="34"/>
        <v>30231076</v>
      </c>
      <c r="L133" s="1"/>
    </row>
    <row r="134" spans="1:12" x14ac:dyDescent="0.25">
      <c r="A134" s="343"/>
      <c r="B134" s="330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5">
      <c r="A135" s="343"/>
      <c r="B135" s="330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5">
      <c r="A136" s="343"/>
      <c r="B136" s="330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5">
      <c r="A137" s="343"/>
      <c r="B137" s="330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5">
      <c r="A138" s="343"/>
      <c r="B138" s="330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5">
      <c r="A139" s="343"/>
      <c r="B139" s="330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343"/>
      <c r="B140" s="330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343"/>
      <c r="B141" s="330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343"/>
      <c r="B142" s="330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5">
      <c r="A143" s="343"/>
      <c r="B143" s="330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04">
        <f t="shared" si="42"/>
        <v>270590925</v>
      </c>
      <c r="L143" s="1"/>
    </row>
    <row r="144" spans="1:12" x14ac:dyDescent="0.25">
      <c r="A144" s="344"/>
      <c r="B144" s="345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5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89" customWidth="1"/>
    <col min="3" max="3" width="8" customWidth="1"/>
    <col min="4" max="4" width="13" customWidth="1"/>
    <col min="5" max="6" width="12.6640625" customWidth="1"/>
    <col min="7" max="10" width="10.44140625" customWidth="1"/>
    <col min="11" max="11" width="11" customWidth="1"/>
    <col min="12" max="12" width="12.88671875" customWidth="1"/>
    <col min="13" max="13" width="13.5546875" style="94" customWidth="1"/>
    <col min="14" max="14" width="12.44140625" customWidth="1"/>
  </cols>
  <sheetData>
    <row r="1" spans="1:14" x14ac:dyDescent="0.25">
      <c r="A1" s="467" t="s">
        <v>82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</row>
    <row r="2" spans="1:14" x14ac:dyDescent="0.25">
      <c r="F2" s="2"/>
    </row>
    <row r="3" spans="1:14" x14ac:dyDescent="0.25">
      <c r="E3" s="5"/>
      <c r="F3" s="3"/>
      <c r="M3" s="95"/>
    </row>
    <row r="4" spans="1:14" x14ac:dyDescent="0.25">
      <c r="A4" s="469" t="s">
        <v>19</v>
      </c>
      <c r="B4" s="471" t="s">
        <v>0</v>
      </c>
      <c r="C4" s="469" t="s">
        <v>44</v>
      </c>
      <c r="D4" s="469" t="s">
        <v>21</v>
      </c>
      <c r="E4" s="473" t="s">
        <v>142</v>
      </c>
      <c r="F4" s="475" t="s">
        <v>143</v>
      </c>
      <c r="G4" s="476"/>
      <c r="H4" s="476"/>
      <c r="I4" s="476"/>
      <c r="J4" s="476"/>
      <c r="K4" s="477"/>
      <c r="L4" s="473" t="s">
        <v>172</v>
      </c>
      <c r="M4" s="478" t="s">
        <v>169</v>
      </c>
      <c r="N4" s="479" t="s">
        <v>84</v>
      </c>
    </row>
    <row r="5" spans="1:14" ht="41.25" customHeight="1" x14ac:dyDescent="0.25">
      <c r="A5" s="470"/>
      <c r="B5" s="472"/>
      <c r="C5" s="470"/>
      <c r="D5" s="470"/>
      <c r="E5" s="474"/>
      <c r="F5" s="133" t="s">
        <v>43</v>
      </c>
      <c r="G5" s="93" t="s">
        <v>175</v>
      </c>
      <c r="H5" s="93" t="s">
        <v>173</v>
      </c>
      <c r="I5" s="93" t="s">
        <v>176</v>
      </c>
      <c r="J5" s="93" t="s">
        <v>174</v>
      </c>
      <c r="K5" s="93" t="s">
        <v>171</v>
      </c>
      <c r="L5" s="474"/>
      <c r="M5" s="478"/>
      <c r="N5" s="479"/>
    </row>
    <row r="6" spans="1:14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96">
        <v>41943</v>
      </c>
      <c r="N6" s="4">
        <f>L6-M6</f>
        <v>2000</v>
      </c>
    </row>
    <row r="7" spans="1:14" x14ac:dyDescent="0.25">
      <c r="A7" s="436"/>
      <c r="B7" s="332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96">
        <v>10800</v>
      </c>
      <c r="N7" s="4">
        <f t="shared" ref="N7:N30" si="1">L7-M7</f>
        <v>0</v>
      </c>
    </row>
    <row r="8" spans="1:14" x14ac:dyDescent="0.25">
      <c r="A8" s="436"/>
      <c r="B8" s="332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96">
        <v>1390</v>
      </c>
      <c r="N8" s="4">
        <f t="shared" si="1"/>
        <v>167</v>
      </c>
    </row>
    <row r="9" spans="1:14" x14ac:dyDescent="0.25">
      <c r="A9" s="436"/>
      <c r="B9" s="333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17">
        <v>4814000</v>
      </c>
      <c r="N9" s="38">
        <f t="shared" si="1"/>
        <v>0</v>
      </c>
    </row>
    <row r="10" spans="1:14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96">
        <v>10810958</v>
      </c>
      <c r="N10" s="4">
        <f t="shared" si="1"/>
        <v>0</v>
      </c>
    </row>
    <row r="11" spans="1:14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96">
        <v>5650402</v>
      </c>
      <c r="N11" s="4">
        <f t="shared" si="1"/>
        <v>1354861</v>
      </c>
    </row>
    <row r="12" spans="1:14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96">
        <v>4230770</v>
      </c>
      <c r="N12" s="4">
        <f t="shared" si="1"/>
        <v>269230</v>
      </c>
    </row>
    <row r="13" spans="1:14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96">
        <v>15886125</v>
      </c>
      <c r="N13" s="4">
        <f t="shared" si="1"/>
        <v>3860375</v>
      </c>
    </row>
    <row r="14" spans="1:14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96">
        <v>13162837</v>
      </c>
      <c r="N14" s="4">
        <f>L14-M14</f>
        <v>3096113</v>
      </c>
    </row>
    <row r="15" spans="1:14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96">
        <v>0</v>
      </c>
      <c r="N15" s="4">
        <f t="shared" si="1"/>
        <v>0</v>
      </c>
    </row>
    <row r="16" spans="1:14" x14ac:dyDescent="0.25">
      <c r="A16" s="439"/>
      <c r="B16" s="335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96">
        <v>0</v>
      </c>
      <c r="N16" s="4">
        <f t="shared" si="1"/>
        <v>0</v>
      </c>
    </row>
    <row r="17" spans="1:15" x14ac:dyDescent="0.25">
      <c r="A17" s="439"/>
      <c r="B17" s="335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96">
        <v>199713</v>
      </c>
      <c r="N17" s="4">
        <f t="shared" si="1"/>
        <v>0</v>
      </c>
    </row>
    <row r="18" spans="1:15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96">
        <v>0</v>
      </c>
      <c r="N18" s="4">
        <f t="shared" si="1"/>
        <v>0</v>
      </c>
    </row>
    <row r="19" spans="1:15" x14ac:dyDescent="0.25">
      <c r="A19" s="439"/>
      <c r="B19" s="335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96">
        <v>0</v>
      </c>
      <c r="N19" s="4">
        <f t="shared" si="1"/>
        <v>0</v>
      </c>
    </row>
    <row r="20" spans="1:15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96">
        <v>7259205</v>
      </c>
      <c r="N20" s="4">
        <f t="shared" si="1"/>
        <v>29955607</v>
      </c>
    </row>
    <row r="21" spans="1:15" x14ac:dyDescent="0.25">
      <c r="A21" s="441"/>
      <c r="B21" s="336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96">
        <v>654581</v>
      </c>
      <c r="N21" s="4">
        <f t="shared" si="1"/>
        <v>0</v>
      </c>
    </row>
    <row r="22" spans="1:15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96">
        <v>17033910</v>
      </c>
      <c r="N22" s="4">
        <f t="shared" si="1"/>
        <v>0</v>
      </c>
    </row>
    <row r="23" spans="1:15" x14ac:dyDescent="0.25">
      <c r="A23" s="441"/>
      <c r="B23" s="295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96">
        <v>0</v>
      </c>
      <c r="N23" s="38">
        <f t="shared" si="1"/>
        <v>0</v>
      </c>
    </row>
    <row r="24" spans="1:15" x14ac:dyDescent="0.25">
      <c r="A24" s="442"/>
      <c r="B24" s="296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96">
        <v>0</v>
      </c>
      <c r="N24" s="4">
        <f t="shared" si="1"/>
        <v>800</v>
      </c>
    </row>
    <row r="25" spans="1:15" ht="21" customHeight="1" x14ac:dyDescent="0.25">
      <c r="A25" s="347" t="s">
        <v>132</v>
      </c>
      <c r="B25" s="424" t="s">
        <v>4</v>
      </c>
      <c r="C25" s="111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96">
        <v>13839752</v>
      </c>
      <c r="N25" s="4">
        <f t="shared" si="1"/>
        <v>0</v>
      </c>
    </row>
    <row r="26" spans="1:15" ht="21" customHeight="1" x14ac:dyDescent="0.25">
      <c r="A26" s="348"/>
      <c r="B26" s="425"/>
      <c r="C26" s="111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96">
        <v>49375989</v>
      </c>
      <c r="N26" s="4">
        <f t="shared" si="1"/>
        <v>0</v>
      </c>
    </row>
    <row r="27" spans="1:15" ht="21" customHeight="1" x14ac:dyDescent="0.25">
      <c r="A27" s="349"/>
      <c r="B27" s="129" t="s">
        <v>128</v>
      </c>
      <c r="C27" s="111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96">
        <v>0</v>
      </c>
      <c r="N27" s="38">
        <f t="shared" si="1"/>
        <v>0</v>
      </c>
      <c r="O27" s="132"/>
    </row>
    <row r="28" spans="1:15" x14ac:dyDescent="0.25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96">
        <v>235885991</v>
      </c>
      <c r="N28" s="4">
        <f t="shared" si="1"/>
        <v>52321235</v>
      </c>
    </row>
    <row r="29" spans="1:15" x14ac:dyDescent="0.25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96">
        <v>1917505</v>
      </c>
      <c r="N29" s="4">
        <f t="shared" si="1"/>
        <v>367071</v>
      </c>
    </row>
    <row r="30" spans="1:15" x14ac:dyDescent="0.25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96">
        <v>37172478</v>
      </c>
      <c r="N30" s="4">
        <f t="shared" si="1"/>
        <v>7609168</v>
      </c>
    </row>
    <row r="31" spans="1:15" ht="34.5" customHeight="1" x14ac:dyDescent="0.25">
      <c r="A31" s="433" t="s">
        <v>85</v>
      </c>
      <c r="B31" s="434"/>
      <c r="C31" s="435"/>
      <c r="D31" s="122">
        <f t="shared" ref="D31:N31" si="2">SUM(D6:D30)</f>
        <v>426209554</v>
      </c>
      <c r="E31" s="122">
        <f t="shared" si="2"/>
        <v>519396064</v>
      </c>
      <c r="F31" s="122">
        <f t="shared" si="2"/>
        <v>0</v>
      </c>
      <c r="G31" s="122">
        <f t="shared" si="2"/>
        <v>0</v>
      </c>
      <c r="H31" s="122">
        <f t="shared" si="2"/>
        <v>-3633008</v>
      </c>
      <c r="I31" s="122">
        <f t="shared" si="2"/>
        <v>4000</v>
      </c>
      <c r="J31" s="122">
        <f t="shared" si="2"/>
        <v>-1328080</v>
      </c>
      <c r="K31" s="122">
        <f t="shared" si="2"/>
        <v>2346000</v>
      </c>
      <c r="L31" s="122">
        <f t="shared" si="2"/>
        <v>516784976</v>
      </c>
      <c r="M31" s="123">
        <f t="shared" si="2"/>
        <v>417948349</v>
      </c>
      <c r="N31" s="122">
        <f t="shared" si="2"/>
        <v>98836627</v>
      </c>
    </row>
    <row r="32" spans="1:15" ht="12.75" customHeight="1" x14ac:dyDescent="0.25">
      <c r="A32" s="347" t="s">
        <v>18</v>
      </c>
      <c r="B32" s="338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98">
        <v>0</v>
      </c>
      <c r="N32" s="4">
        <f t="shared" ref="N32:N96" si="4">L32-M32</f>
        <v>24000</v>
      </c>
    </row>
    <row r="33" spans="1:14" x14ac:dyDescent="0.25">
      <c r="A33" s="348"/>
      <c r="B33" s="339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98">
        <v>0</v>
      </c>
      <c r="N33" s="4">
        <f t="shared" si="4"/>
        <v>1870</v>
      </c>
    </row>
    <row r="34" spans="1:14" x14ac:dyDescent="0.25">
      <c r="A34" s="348"/>
      <c r="B34" s="339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98">
        <v>50000</v>
      </c>
      <c r="N34" s="4">
        <f t="shared" si="4"/>
        <v>0</v>
      </c>
    </row>
    <row r="35" spans="1:14" x14ac:dyDescent="0.25">
      <c r="A35" s="348"/>
      <c r="B35" s="339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98">
        <v>6714450</v>
      </c>
      <c r="N35" s="4">
        <f t="shared" si="4"/>
        <v>12604533</v>
      </c>
    </row>
    <row r="36" spans="1:14" x14ac:dyDescent="0.25">
      <c r="A36" s="348"/>
      <c r="B36" s="339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98">
        <v>73260</v>
      </c>
      <c r="N36" s="4">
        <f t="shared" si="4"/>
        <v>0</v>
      </c>
    </row>
    <row r="37" spans="1:14" x14ac:dyDescent="0.25">
      <c r="A37" s="348"/>
      <c r="B37" s="339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98">
        <v>76105</v>
      </c>
      <c r="N37" s="4">
        <f t="shared" si="4"/>
        <v>517301</v>
      </c>
    </row>
    <row r="38" spans="1:14" x14ac:dyDescent="0.25">
      <c r="A38" s="348"/>
      <c r="B38" s="339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98">
        <v>83000</v>
      </c>
      <c r="N38" s="4">
        <f t="shared" si="4"/>
        <v>0</v>
      </c>
    </row>
    <row r="39" spans="1:14" x14ac:dyDescent="0.25">
      <c r="A39" s="348"/>
      <c r="B39" s="340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98">
        <v>83219</v>
      </c>
      <c r="N39" s="38">
        <f t="shared" si="4"/>
        <v>2000</v>
      </c>
    </row>
    <row r="40" spans="1:14" x14ac:dyDescent="0.25">
      <c r="A40" s="348"/>
      <c r="B40" s="295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18">
        <v>3520</v>
      </c>
      <c r="N40" s="38">
        <f t="shared" si="4"/>
        <v>0</v>
      </c>
    </row>
    <row r="41" spans="1:14" x14ac:dyDescent="0.25">
      <c r="A41" s="348"/>
      <c r="B41" s="337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98">
        <v>0</v>
      </c>
      <c r="N41" s="4">
        <f t="shared" si="4"/>
        <v>0</v>
      </c>
    </row>
    <row r="42" spans="1:14" x14ac:dyDescent="0.25">
      <c r="A42" s="348"/>
      <c r="B42" s="337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98">
        <v>270590925</v>
      </c>
      <c r="N42" s="4">
        <f t="shared" si="4"/>
        <v>67150523</v>
      </c>
    </row>
    <row r="43" spans="1:14" x14ac:dyDescent="0.25">
      <c r="A43" s="349"/>
      <c r="B43" s="77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98">
        <v>0</v>
      </c>
      <c r="N43" s="4">
        <f t="shared" si="4"/>
        <v>0</v>
      </c>
    </row>
    <row r="44" spans="1:14" x14ac:dyDescent="0.25">
      <c r="A44" s="293" t="s">
        <v>24</v>
      </c>
      <c r="B44" s="295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98">
        <v>5306843</v>
      </c>
      <c r="N44" s="4">
        <f t="shared" si="4"/>
        <v>1698420</v>
      </c>
    </row>
    <row r="45" spans="1:14" x14ac:dyDescent="0.25">
      <c r="A45" s="294"/>
      <c r="B45" s="296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98">
        <v>4230770</v>
      </c>
      <c r="N45" s="4">
        <f t="shared" si="4"/>
        <v>269230</v>
      </c>
    </row>
    <row r="46" spans="1:14" x14ac:dyDescent="0.25">
      <c r="A46" s="293" t="s">
        <v>30</v>
      </c>
      <c r="B46" s="295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98">
        <v>12676500</v>
      </c>
      <c r="N46" s="4">
        <f t="shared" si="4"/>
        <v>0</v>
      </c>
    </row>
    <row r="47" spans="1:14" x14ac:dyDescent="0.25">
      <c r="A47" s="294"/>
      <c r="B47" s="296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98">
        <v>50000</v>
      </c>
      <c r="N47" s="4">
        <f t="shared" si="4"/>
        <v>0</v>
      </c>
    </row>
    <row r="48" spans="1:14" x14ac:dyDescent="0.25">
      <c r="A48" s="293" t="s">
        <v>138</v>
      </c>
      <c r="B48" s="322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98">
        <v>0</v>
      </c>
      <c r="N48" s="4">
        <f>L48-M48</f>
        <v>0</v>
      </c>
    </row>
    <row r="49" spans="1:14" x14ac:dyDescent="0.25">
      <c r="A49" s="312"/>
      <c r="B49" s="323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98">
        <v>12194213</v>
      </c>
      <c r="N49" s="4">
        <f>L49-M49</f>
        <v>4064737</v>
      </c>
    </row>
    <row r="50" spans="1:14" x14ac:dyDescent="0.25">
      <c r="A50" s="293" t="s">
        <v>48</v>
      </c>
      <c r="B50" s="322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98">
        <v>0</v>
      </c>
      <c r="N50" s="4">
        <f t="shared" si="4"/>
        <v>0</v>
      </c>
    </row>
    <row r="51" spans="1:14" x14ac:dyDescent="0.25">
      <c r="A51" s="321"/>
      <c r="B51" s="323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98">
        <v>0</v>
      </c>
      <c r="N51" s="4">
        <f t="shared" si="4"/>
        <v>0</v>
      </c>
    </row>
    <row r="52" spans="1:14" x14ac:dyDescent="0.25">
      <c r="A52" s="321"/>
      <c r="B52" s="323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98">
        <v>0</v>
      </c>
      <c r="N52" s="4">
        <f t="shared" si="4"/>
        <v>0</v>
      </c>
    </row>
    <row r="53" spans="1:14" x14ac:dyDescent="0.25">
      <c r="A53" s="321"/>
      <c r="B53" s="323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98">
        <v>500</v>
      </c>
      <c r="N53" s="4">
        <f t="shared" si="4"/>
        <v>99213</v>
      </c>
    </row>
    <row r="54" spans="1:14" x14ac:dyDescent="0.25">
      <c r="A54" s="321"/>
      <c r="B54" s="323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98">
        <v>0</v>
      </c>
      <c r="N54" s="4">
        <f t="shared" si="4"/>
        <v>0</v>
      </c>
    </row>
    <row r="55" spans="1:14" x14ac:dyDescent="0.25">
      <c r="A55" s="321"/>
      <c r="B55" s="323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98">
        <v>100000</v>
      </c>
      <c r="N55" s="4">
        <f t="shared" si="4"/>
        <v>0</v>
      </c>
    </row>
    <row r="56" spans="1:14" x14ac:dyDescent="0.25">
      <c r="A56" s="321"/>
      <c r="B56" s="323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98">
        <v>0</v>
      </c>
      <c r="N56" s="4">
        <f t="shared" si="4"/>
        <v>0</v>
      </c>
    </row>
    <row r="57" spans="1:14" x14ac:dyDescent="0.25">
      <c r="A57" s="321"/>
      <c r="B57" s="323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98">
        <v>0</v>
      </c>
      <c r="N57" s="4">
        <f t="shared" si="4"/>
        <v>0</v>
      </c>
    </row>
    <row r="58" spans="1:14" x14ac:dyDescent="0.25">
      <c r="A58" s="321"/>
      <c r="B58" s="323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98">
        <v>0</v>
      </c>
      <c r="N58" s="4">
        <f t="shared" si="4"/>
        <v>0</v>
      </c>
    </row>
    <row r="59" spans="1:14" x14ac:dyDescent="0.25">
      <c r="A59" s="321"/>
      <c r="B59" s="323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98">
        <v>0</v>
      </c>
      <c r="N59" s="4">
        <f t="shared" si="4"/>
        <v>0</v>
      </c>
    </row>
    <row r="60" spans="1:14" x14ac:dyDescent="0.25">
      <c r="A60" s="321"/>
      <c r="B60" s="323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98">
        <v>0</v>
      </c>
      <c r="N60" s="4">
        <f t="shared" si="4"/>
        <v>0</v>
      </c>
    </row>
    <row r="61" spans="1:14" x14ac:dyDescent="0.25">
      <c r="A61" s="321"/>
      <c r="B61" s="323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98">
        <v>0</v>
      </c>
      <c r="N61" s="4">
        <f t="shared" si="4"/>
        <v>0</v>
      </c>
    </row>
    <row r="62" spans="1:14" x14ac:dyDescent="0.25">
      <c r="A62" s="293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98">
        <v>8</v>
      </c>
      <c r="N62" s="4">
        <f t="shared" si="4"/>
        <v>0</v>
      </c>
    </row>
    <row r="63" spans="1:14" ht="12.75" customHeight="1" x14ac:dyDescent="0.25">
      <c r="A63" s="321"/>
      <c r="B63" s="346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98">
        <v>700000</v>
      </c>
      <c r="N63" s="4">
        <f t="shared" si="4"/>
        <v>270000</v>
      </c>
    </row>
    <row r="64" spans="1:14" x14ac:dyDescent="0.25">
      <c r="A64" s="321"/>
      <c r="B64" s="346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98">
        <v>736000</v>
      </c>
      <c r="N64" s="4">
        <f t="shared" si="4"/>
        <v>10055000</v>
      </c>
    </row>
    <row r="65" spans="1:14" x14ac:dyDescent="0.25">
      <c r="A65" s="321"/>
      <c r="B65" s="346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98">
        <v>132300</v>
      </c>
      <c r="N65" s="4">
        <f t="shared" si="4"/>
        <v>2979982</v>
      </c>
    </row>
    <row r="66" spans="1:14" x14ac:dyDescent="0.25">
      <c r="A66" s="321"/>
      <c r="B66" s="346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98">
        <v>0</v>
      </c>
      <c r="N66" s="4">
        <f t="shared" si="4"/>
        <v>230000</v>
      </c>
    </row>
    <row r="67" spans="1:14" x14ac:dyDescent="0.25">
      <c r="A67" s="321"/>
      <c r="B67" s="346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98">
        <v>0</v>
      </c>
      <c r="N67" s="4">
        <f t="shared" si="4"/>
        <v>72000</v>
      </c>
    </row>
    <row r="68" spans="1:14" x14ac:dyDescent="0.25">
      <c r="A68" s="321"/>
      <c r="B68" s="346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98">
        <v>0</v>
      </c>
      <c r="N68" s="4">
        <f t="shared" si="4"/>
        <v>230000</v>
      </c>
    </row>
    <row r="69" spans="1:14" x14ac:dyDescent="0.25">
      <c r="A69" s="321"/>
      <c r="B69" s="346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98">
        <v>750000</v>
      </c>
      <c r="N69" s="4">
        <f t="shared" si="4"/>
        <v>7259100</v>
      </c>
    </row>
    <row r="70" spans="1:14" x14ac:dyDescent="0.25">
      <c r="A70" s="321"/>
      <c r="B70" s="346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98">
        <v>2436000</v>
      </c>
      <c r="N70" s="4">
        <f t="shared" si="4"/>
        <v>11563992</v>
      </c>
    </row>
    <row r="71" spans="1:14" x14ac:dyDescent="0.25">
      <c r="A71" s="321"/>
      <c r="B71" s="346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98">
        <v>0</v>
      </c>
      <c r="N71" s="4">
        <f t="shared" si="4"/>
        <v>292100</v>
      </c>
    </row>
    <row r="72" spans="1:14" x14ac:dyDescent="0.25">
      <c r="A72" s="321"/>
      <c r="B72" s="346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98">
        <v>657720</v>
      </c>
      <c r="N72" s="4">
        <f t="shared" si="4"/>
        <v>4470201</v>
      </c>
    </row>
    <row r="73" spans="1:14" x14ac:dyDescent="0.25">
      <c r="A73" s="321"/>
      <c r="B73" s="346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98">
        <v>0</v>
      </c>
      <c r="N73" s="4">
        <f t="shared" si="4"/>
        <v>229492</v>
      </c>
    </row>
    <row r="74" spans="1:14" x14ac:dyDescent="0.25">
      <c r="A74" s="321"/>
      <c r="B74" s="346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98">
        <v>0</v>
      </c>
      <c r="N74" s="4">
        <f t="shared" si="4"/>
        <v>0</v>
      </c>
    </row>
    <row r="75" spans="1:14" x14ac:dyDescent="0.25">
      <c r="A75" s="321"/>
      <c r="B75" s="346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98">
        <v>704400</v>
      </c>
      <c r="N75" s="4">
        <f t="shared" si="4"/>
        <v>0</v>
      </c>
    </row>
    <row r="76" spans="1:14" x14ac:dyDescent="0.25">
      <c r="A76" s="321"/>
      <c r="B76" s="346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98">
        <v>1818096</v>
      </c>
      <c r="N76" s="4">
        <f t="shared" si="4"/>
        <v>0</v>
      </c>
    </row>
    <row r="77" spans="1:14" x14ac:dyDescent="0.25">
      <c r="A77" s="321"/>
      <c r="B77" s="346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98">
        <v>2568661</v>
      </c>
      <c r="N77" s="4">
        <f t="shared" si="4"/>
        <v>109899</v>
      </c>
    </row>
    <row r="78" spans="1:14" x14ac:dyDescent="0.25">
      <c r="A78" s="321"/>
      <c r="B78" s="346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98">
        <v>1374613</v>
      </c>
      <c r="N78" s="4">
        <f t="shared" si="4"/>
        <v>29672</v>
      </c>
    </row>
    <row r="79" spans="1:14" x14ac:dyDescent="0.25">
      <c r="A79" s="321"/>
      <c r="B79" s="346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98">
        <v>2828729</v>
      </c>
      <c r="N79" s="4">
        <f t="shared" si="4"/>
        <v>1293214</v>
      </c>
    </row>
    <row r="80" spans="1:14" x14ac:dyDescent="0.25">
      <c r="A80" s="294"/>
      <c r="B80" s="346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98">
        <v>493942</v>
      </c>
      <c r="N80" s="4">
        <f t="shared" si="4"/>
        <v>618982</v>
      </c>
    </row>
    <row r="81" spans="1:15" ht="16.5" customHeight="1" x14ac:dyDescent="0.25">
      <c r="A81" s="430" t="s">
        <v>127</v>
      </c>
      <c r="B81" s="424" t="s">
        <v>128</v>
      </c>
      <c r="C81" s="116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98">
        <v>2109656</v>
      </c>
      <c r="N81" s="4">
        <f t="shared" si="4"/>
        <v>1054828</v>
      </c>
    </row>
    <row r="82" spans="1:15" x14ac:dyDescent="0.25">
      <c r="A82" s="431"/>
      <c r="B82" s="429"/>
      <c r="C82" s="116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98">
        <v>369188</v>
      </c>
      <c r="N82" s="4">
        <f t="shared" si="4"/>
        <v>184595</v>
      </c>
    </row>
    <row r="83" spans="1:15" x14ac:dyDescent="0.25">
      <c r="A83" s="431"/>
      <c r="B83" s="429"/>
      <c r="C83" s="116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98">
        <v>2406466</v>
      </c>
      <c r="N83" s="4">
        <f t="shared" si="4"/>
        <v>0</v>
      </c>
      <c r="O83" s="132"/>
    </row>
    <row r="84" spans="1:15" x14ac:dyDescent="0.25">
      <c r="A84" s="431"/>
      <c r="B84" s="429"/>
      <c r="C84" s="116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98">
        <v>27244</v>
      </c>
      <c r="N84" s="4">
        <f t="shared" si="4"/>
        <v>0</v>
      </c>
      <c r="O84" s="132"/>
    </row>
    <row r="85" spans="1:15" x14ac:dyDescent="0.25">
      <c r="A85" s="431"/>
      <c r="B85" s="429"/>
      <c r="C85" s="116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98">
        <v>0</v>
      </c>
      <c r="N85" s="4">
        <f t="shared" si="4"/>
        <v>540157</v>
      </c>
      <c r="O85" s="132"/>
    </row>
    <row r="86" spans="1:15" x14ac:dyDescent="0.25">
      <c r="A86" s="431"/>
      <c r="B86" s="429"/>
      <c r="C86" s="116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98">
        <v>0</v>
      </c>
      <c r="N86" s="4">
        <f t="shared" si="4"/>
        <v>846181</v>
      </c>
      <c r="O86" s="132"/>
    </row>
    <row r="87" spans="1:15" x14ac:dyDescent="0.25">
      <c r="A87" s="431"/>
      <c r="B87" s="429"/>
      <c r="C87" s="116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98">
        <v>3279685</v>
      </c>
      <c r="N87" s="4">
        <f t="shared" si="4"/>
        <v>707874</v>
      </c>
      <c r="O87" s="132"/>
    </row>
    <row r="88" spans="1:15" x14ac:dyDescent="0.25">
      <c r="A88" s="431"/>
      <c r="B88" s="429"/>
      <c r="C88" s="116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98">
        <v>0</v>
      </c>
      <c r="N88" s="4">
        <f t="shared" si="4"/>
        <v>354000</v>
      </c>
      <c r="O88" s="132"/>
    </row>
    <row r="89" spans="1:15" x14ac:dyDescent="0.25">
      <c r="A89" s="431"/>
      <c r="B89" s="429"/>
      <c r="C89" s="116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98">
        <v>665117</v>
      </c>
      <c r="N89" s="38">
        <f t="shared" si="4"/>
        <v>394761</v>
      </c>
      <c r="O89" s="132"/>
    </row>
    <row r="90" spans="1:15" x14ac:dyDescent="0.25">
      <c r="A90" s="431"/>
      <c r="B90" s="429"/>
      <c r="C90" s="116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98">
        <v>100000</v>
      </c>
      <c r="N90" s="4">
        <f t="shared" si="4"/>
        <v>800000</v>
      </c>
      <c r="O90" s="132"/>
    </row>
    <row r="91" spans="1:15" x14ac:dyDescent="0.25">
      <c r="A91" s="431"/>
      <c r="B91" s="429"/>
      <c r="C91" s="116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98">
        <v>0</v>
      </c>
      <c r="N91" s="4">
        <f t="shared" si="4"/>
        <v>262453</v>
      </c>
      <c r="O91" s="132"/>
    </row>
    <row r="92" spans="1:15" x14ac:dyDescent="0.25">
      <c r="A92" s="431"/>
      <c r="B92" s="429"/>
      <c r="C92" s="116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98">
        <v>0</v>
      </c>
      <c r="N92" s="4">
        <f t="shared" si="4"/>
        <v>721800</v>
      </c>
      <c r="O92" s="132"/>
    </row>
    <row r="93" spans="1:15" ht="13.5" customHeight="1" x14ac:dyDescent="0.25">
      <c r="A93" s="431"/>
      <c r="B93" s="429"/>
      <c r="C93" s="116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98">
        <v>0</v>
      </c>
      <c r="N93" s="4">
        <f t="shared" si="4"/>
        <v>7355200</v>
      </c>
    </row>
    <row r="94" spans="1:15" ht="13.5" customHeight="1" x14ac:dyDescent="0.25">
      <c r="A94" s="431"/>
      <c r="B94" s="429"/>
      <c r="C94" s="116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98">
        <v>0</v>
      </c>
      <c r="N94" s="4">
        <f t="shared" si="4"/>
        <v>2251652</v>
      </c>
    </row>
    <row r="95" spans="1:15" x14ac:dyDescent="0.25">
      <c r="A95" s="431"/>
      <c r="B95" s="429"/>
      <c r="C95" s="116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98">
        <v>0</v>
      </c>
      <c r="N95" s="4">
        <f t="shared" si="4"/>
        <v>30539278</v>
      </c>
    </row>
    <row r="96" spans="1:15" x14ac:dyDescent="0.25">
      <c r="A96" s="432"/>
      <c r="B96" s="425"/>
      <c r="C96" s="116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98">
        <v>0</v>
      </c>
      <c r="N96" s="4">
        <f t="shared" si="4"/>
        <v>8245606</v>
      </c>
    </row>
    <row r="97" spans="1:14" ht="23.25" customHeight="1" x14ac:dyDescent="0.25">
      <c r="A97" s="433" t="s">
        <v>86</v>
      </c>
      <c r="B97" s="434"/>
      <c r="C97" s="435"/>
      <c r="D97" s="122">
        <f t="shared" ref="D97:N97" si="5">SUM(D32:D96)</f>
        <v>426209554</v>
      </c>
      <c r="E97" s="122">
        <f t="shared" si="5"/>
        <v>519396064</v>
      </c>
      <c r="F97" s="122">
        <f t="shared" si="5"/>
        <v>0</v>
      </c>
      <c r="G97" s="122">
        <f t="shared" si="5"/>
        <v>0</v>
      </c>
      <c r="H97" s="122">
        <f t="shared" si="5"/>
        <v>-3633008</v>
      </c>
      <c r="I97" s="122">
        <f t="shared" si="5"/>
        <v>4000</v>
      </c>
      <c r="J97" s="122">
        <f t="shared" si="5"/>
        <v>-1328080</v>
      </c>
      <c r="K97" s="122">
        <f t="shared" si="5"/>
        <v>2346000</v>
      </c>
      <c r="L97" s="122">
        <f t="shared" si="5"/>
        <v>516784976</v>
      </c>
      <c r="M97" s="122">
        <f t="shared" si="5"/>
        <v>336391130</v>
      </c>
      <c r="N97" s="122">
        <f t="shared" si="5"/>
        <v>180393846</v>
      </c>
    </row>
    <row r="98" spans="1:14" x14ac:dyDescent="0.25">
      <c r="F98" s="2"/>
    </row>
    <row r="99" spans="1:14" x14ac:dyDescent="0.25">
      <c r="F99" s="2"/>
    </row>
    <row r="100" spans="1:14" x14ac:dyDescent="0.25">
      <c r="F100" s="2"/>
    </row>
    <row r="101" spans="1:14" ht="15.6" x14ac:dyDescent="0.3">
      <c r="A101" s="64" t="s">
        <v>140</v>
      </c>
      <c r="F101" s="2"/>
    </row>
    <row r="102" spans="1:14" x14ac:dyDescent="0.25">
      <c r="G102" s="70"/>
      <c r="H102" s="70"/>
      <c r="I102" s="70"/>
      <c r="N102" s="55"/>
    </row>
    <row r="103" spans="1:14" s="79" customFormat="1" ht="40.799999999999997" x14ac:dyDescent="0.25">
      <c r="A103" s="341" t="s">
        <v>101</v>
      </c>
      <c r="B103" s="342"/>
      <c r="C103" s="78" t="s">
        <v>44</v>
      </c>
      <c r="D103" s="80" t="s">
        <v>21</v>
      </c>
      <c r="E103" s="80" t="s">
        <v>142</v>
      </c>
      <c r="F103" s="133" t="s">
        <v>43</v>
      </c>
      <c r="G103" s="93" t="s">
        <v>175</v>
      </c>
      <c r="H103" s="93" t="s">
        <v>173</v>
      </c>
      <c r="I103" s="93" t="s">
        <v>176</v>
      </c>
      <c r="J103" s="93" t="s">
        <v>174</v>
      </c>
      <c r="K103" s="93" t="s">
        <v>171</v>
      </c>
      <c r="L103" s="80" t="s">
        <v>172</v>
      </c>
      <c r="M103" s="99" t="s">
        <v>169</v>
      </c>
    </row>
    <row r="104" spans="1:14" x14ac:dyDescent="0.25">
      <c r="A104" s="343"/>
      <c r="B104" s="330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5">
      <c r="A105" s="343"/>
      <c r="B105" s="330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5">
      <c r="A106" s="343"/>
      <c r="B106" s="330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5">
      <c r="A107" s="343"/>
      <c r="B107" s="330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5">
      <c r="A108" s="343"/>
      <c r="B108" s="330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38">
        <f t="shared" si="12"/>
        <v>2357</v>
      </c>
      <c r="M108" s="4">
        <f t="shared" si="11"/>
        <v>1390</v>
      </c>
    </row>
    <row r="109" spans="1:14" x14ac:dyDescent="0.25">
      <c r="A109" s="343"/>
      <c r="B109" s="330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38">
        <f t="shared" si="13"/>
        <v>43943</v>
      </c>
      <c r="M109" s="4">
        <f>M19+M23+M6+M27</f>
        <v>41943</v>
      </c>
    </row>
    <row r="110" spans="1:14" x14ac:dyDescent="0.25">
      <c r="A110" s="343"/>
      <c r="B110" s="330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5">
      <c r="A111" s="343"/>
      <c r="B111" s="330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0">
        <f t="shared" si="15"/>
        <v>0</v>
      </c>
      <c r="H111" s="100">
        <f t="shared" si="15"/>
        <v>0</v>
      </c>
      <c r="I111" s="100">
        <f t="shared" si="15"/>
        <v>0</v>
      </c>
      <c r="J111" s="100">
        <f t="shared" si="15"/>
        <v>0</v>
      </c>
      <c r="K111" s="100">
        <f t="shared" si="15"/>
        <v>0</v>
      </c>
      <c r="L111" s="100">
        <f t="shared" si="15"/>
        <v>28044581</v>
      </c>
      <c r="M111" s="100">
        <f t="shared" si="15"/>
        <v>28044581</v>
      </c>
    </row>
    <row r="112" spans="1:14" x14ac:dyDescent="0.25">
      <c r="A112" s="343"/>
      <c r="B112" s="330"/>
      <c r="C112" s="65" t="s">
        <v>92</v>
      </c>
      <c r="D112" s="66">
        <f t="shared" ref="D112:M112" si="16">D22+D17+D10</f>
        <v>28044581</v>
      </c>
      <c r="E112" s="102">
        <f t="shared" si="16"/>
        <v>28044581</v>
      </c>
      <c r="F112" s="102">
        <f t="shared" si="16"/>
        <v>0</v>
      </c>
      <c r="G112" s="102">
        <f t="shared" si="16"/>
        <v>0</v>
      </c>
      <c r="H112" s="102">
        <f t="shared" si="16"/>
        <v>0</v>
      </c>
      <c r="I112" s="102">
        <f t="shared" si="16"/>
        <v>0</v>
      </c>
      <c r="J112" s="102">
        <f t="shared" si="16"/>
        <v>0</v>
      </c>
      <c r="K112" s="102">
        <f t="shared" si="16"/>
        <v>0</v>
      </c>
      <c r="L112" s="102">
        <f t="shared" si="16"/>
        <v>28044581</v>
      </c>
      <c r="M112" s="102">
        <f t="shared" si="16"/>
        <v>28044581</v>
      </c>
      <c r="N112" s="1"/>
    </row>
    <row r="113" spans="1:14" x14ac:dyDescent="0.25">
      <c r="A113" s="343"/>
      <c r="B113" s="330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5">
      <c r="A114" s="343"/>
      <c r="B114" s="330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38">
        <f t="shared" ref="H114:K114" si="19">H63+H50+H81</f>
        <v>0</v>
      </c>
      <c r="I114" s="38">
        <f t="shared" si="19"/>
        <v>0</v>
      </c>
      <c r="J114" s="38">
        <f t="shared" si="19"/>
        <v>0</v>
      </c>
      <c r="K114" s="38">
        <f t="shared" si="19"/>
        <v>0</v>
      </c>
      <c r="L114" s="38">
        <f>L63+L50+L81</f>
        <v>4134484</v>
      </c>
      <c r="M114" s="38">
        <f t="shared" si="18"/>
        <v>2809656</v>
      </c>
    </row>
    <row r="115" spans="1:14" x14ac:dyDescent="0.25">
      <c r="A115" s="343"/>
      <c r="B115" s="330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38">
        <f t="shared" ref="H115:L115" si="21">H64</f>
        <v>0</v>
      </c>
      <c r="I115" s="38">
        <f t="shared" si="21"/>
        <v>0</v>
      </c>
      <c r="J115" s="38">
        <f t="shared" si="21"/>
        <v>0</v>
      </c>
      <c r="K115" s="38">
        <f t="shared" si="21"/>
        <v>0</v>
      </c>
      <c r="L115" s="38">
        <f t="shared" si="21"/>
        <v>10791000</v>
      </c>
      <c r="M115" s="38">
        <f t="shared" si="20"/>
        <v>736000</v>
      </c>
    </row>
    <row r="116" spans="1:14" x14ac:dyDescent="0.25">
      <c r="A116" s="343"/>
      <c r="B116" s="330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5">
      <c r="A117" s="343"/>
      <c r="B117" s="330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5">
      <c r="A118" s="343"/>
      <c r="B118" s="330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5">
      <c r="A119" s="343"/>
      <c r="B119" s="330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5">
      <c r="A120" s="343"/>
      <c r="B120" s="330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0">
        <f t="shared" si="27"/>
        <v>0</v>
      </c>
    </row>
    <row r="121" spans="1:14" x14ac:dyDescent="0.25">
      <c r="A121" s="343"/>
      <c r="B121" s="330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5">
      <c r="A122" s="343"/>
      <c r="B122" s="330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5">
      <c r="A123" s="343"/>
      <c r="B123" s="330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38">
        <f t="shared" si="33"/>
        <v>37406255</v>
      </c>
      <c r="M123" s="4">
        <f t="shared" si="32"/>
        <v>12430643</v>
      </c>
    </row>
    <row r="124" spans="1:14" x14ac:dyDescent="0.25">
      <c r="A124" s="343"/>
      <c r="B124" s="330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0">
        <f t="shared" ref="H124:L124" si="35">H71</f>
        <v>0</v>
      </c>
      <c r="I124" s="100">
        <f t="shared" si="35"/>
        <v>0</v>
      </c>
      <c r="J124" s="100">
        <f t="shared" si="35"/>
        <v>0</v>
      </c>
      <c r="K124" s="100">
        <f t="shared" si="35"/>
        <v>0</v>
      </c>
      <c r="L124" s="119">
        <f t="shared" si="35"/>
        <v>292100</v>
      </c>
      <c r="M124" s="100">
        <f t="shared" si="34"/>
        <v>0</v>
      </c>
    </row>
    <row r="125" spans="1:14" x14ac:dyDescent="0.25">
      <c r="A125" s="343"/>
      <c r="B125" s="330"/>
      <c r="C125" s="63" t="s">
        <v>117</v>
      </c>
      <c r="D125" s="101">
        <f t="shared" ref="D125:L125" si="36">D36+D88</f>
        <v>0</v>
      </c>
      <c r="E125" s="101">
        <f t="shared" si="36"/>
        <v>73260</v>
      </c>
      <c r="F125" s="101">
        <f t="shared" si="36"/>
        <v>354000</v>
      </c>
      <c r="G125" s="101">
        <f t="shared" si="36"/>
        <v>0</v>
      </c>
      <c r="H125" s="101">
        <f t="shared" si="36"/>
        <v>0</v>
      </c>
      <c r="I125" s="101">
        <f t="shared" si="36"/>
        <v>0</v>
      </c>
      <c r="J125" s="101">
        <f t="shared" si="36"/>
        <v>0</v>
      </c>
      <c r="K125" s="101">
        <f t="shared" si="36"/>
        <v>0</v>
      </c>
      <c r="L125" s="51">
        <f t="shared" si="36"/>
        <v>427260</v>
      </c>
      <c r="M125" s="101">
        <f>M36+M88</f>
        <v>73260</v>
      </c>
    </row>
    <row r="126" spans="1:14" x14ac:dyDescent="0.25">
      <c r="A126" s="343"/>
      <c r="B126" s="330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38">
        <f>L72+L54+L37+L89</f>
        <v>6781205</v>
      </c>
      <c r="M126" s="4">
        <f>M72+M54+M37+M89</f>
        <v>1398942</v>
      </c>
    </row>
    <row r="127" spans="1:14" x14ac:dyDescent="0.25">
      <c r="A127" s="343"/>
      <c r="B127" s="330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0">
        <f t="shared" ref="H127:L127" si="40">H38</f>
        <v>0</v>
      </c>
      <c r="I127" s="100">
        <f t="shared" si="40"/>
        <v>0</v>
      </c>
      <c r="J127" s="100">
        <f t="shared" si="40"/>
        <v>0</v>
      </c>
      <c r="K127" s="100">
        <f t="shared" si="40"/>
        <v>0</v>
      </c>
      <c r="L127" s="119">
        <f t="shared" si="40"/>
        <v>83000</v>
      </c>
      <c r="M127" s="100">
        <f t="shared" si="39"/>
        <v>83000</v>
      </c>
    </row>
    <row r="128" spans="1:14" x14ac:dyDescent="0.25">
      <c r="A128" s="343"/>
      <c r="B128" s="330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38">
        <f>L73+L55+L90+L39+L43</f>
        <v>1314711</v>
      </c>
      <c r="M128" s="4">
        <f>M73+M55+M90+M39+M43</f>
        <v>283219</v>
      </c>
    </row>
    <row r="129" spans="1:14" x14ac:dyDescent="0.25">
      <c r="A129" s="343"/>
      <c r="B129" s="330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5">
      <c r="A130" s="343"/>
      <c r="B130" s="330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0">
        <f t="shared" si="44"/>
        <v>0</v>
      </c>
    </row>
    <row r="131" spans="1:14" x14ac:dyDescent="0.25">
      <c r="A131" s="343"/>
      <c r="B131" s="330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19">
        <f t="shared" ref="H131:L131" si="46">H46+H44+H48+H40</f>
        <v>0</v>
      </c>
      <c r="I131" s="119">
        <f t="shared" si="46"/>
        <v>0</v>
      </c>
      <c r="J131" s="119">
        <f t="shared" si="46"/>
        <v>0</v>
      </c>
      <c r="K131" s="119">
        <f t="shared" si="46"/>
        <v>0</v>
      </c>
      <c r="L131" s="119">
        <f t="shared" si="46"/>
        <v>19685283</v>
      </c>
      <c r="M131" s="119">
        <f t="shared" si="45"/>
        <v>17986863</v>
      </c>
    </row>
    <row r="132" spans="1:14" x14ac:dyDescent="0.25">
      <c r="A132" s="343"/>
      <c r="B132" s="330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0">
        <f t="shared" ref="H132:L132" si="48">H47+H49+H41</f>
        <v>0</v>
      </c>
      <c r="I132" s="100">
        <f t="shared" si="48"/>
        <v>0</v>
      </c>
      <c r="J132" s="100">
        <f t="shared" si="48"/>
        <v>0</v>
      </c>
      <c r="K132" s="100">
        <f t="shared" si="48"/>
        <v>0</v>
      </c>
      <c r="L132" s="100">
        <f t="shared" si="48"/>
        <v>16308950</v>
      </c>
      <c r="M132" s="100">
        <f t="shared" si="47"/>
        <v>12244213</v>
      </c>
    </row>
    <row r="133" spans="1:14" x14ac:dyDescent="0.25">
      <c r="A133" s="343"/>
      <c r="B133" s="330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2">
        <f t="shared" si="49"/>
        <v>0</v>
      </c>
      <c r="I133" s="102">
        <f t="shared" si="49"/>
        <v>0</v>
      </c>
      <c r="J133" s="102">
        <f t="shared" si="49"/>
        <v>0</v>
      </c>
      <c r="K133" s="102">
        <f t="shared" si="49"/>
        <v>0</v>
      </c>
      <c r="L133" s="102">
        <f t="shared" si="49"/>
        <v>35994233</v>
      </c>
      <c r="M133" s="102">
        <f t="shared" si="49"/>
        <v>30231076</v>
      </c>
      <c r="N133" s="1"/>
    </row>
    <row r="134" spans="1:14" x14ac:dyDescent="0.25">
      <c r="A134" s="343"/>
      <c r="B134" s="330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5">
      <c r="A135" s="343"/>
      <c r="B135" s="330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5">
      <c r="A136" s="343"/>
      <c r="B136" s="330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5">
      <c r="A137" s="343"/>
      <c r="B137" s="330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5">
      <c r="A138" s="343"/>
      <c r="B138" s="330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5">
      <c r="A139" s="343"/>
      <c r="B139" s="330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5">
      <c r="A140" s="343"/>
      <c r="B140" s="330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5">
      <c r="A141" s="343"/>
      <c r="B141" s="330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5">
      <c r="A142" s="343"/>
      <c r="B142" s="330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03">
        <f t="shared" ref="H142:L142" si="63">H45</f>
        <v>0</v>
      </c>
      <c r="I142" s="103">
        <f t="shared" si="63"/>
        <v>0</v>
      </c>
      <c r="J142" s="103">
        <f t="shared" si="63"/>
        <v>0</v>
      </c>
      <c r="K142" s="103">
        <f t="shared" si="63"/>
        <v>0</v>
      </c>
      <c r="L142" s="103">
        <f t="shared" si="63"/>
        <v>4500000</v>
      </c>
      <c r="M142" s="103">
        <f t="shared" si="62"/>
        <v>4230770</v>
      </c>
      <c r="N142" s="1"/>
    </row>
    <row r="143" spans="1:14" x14ac:dyDescent="0.25">
      <c r="A143" s="343"/>
      <c r="B143" s="330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04">
        <f t="shared" ref="H143:L143" si="65">H42</f>
        <v>-3633008</v>
      </c>
      <c r="I143" s="104">
        <f t="shared" si="65"/>
        <v>0</v>
      </c>
      <c r="J143" s="104">
        <f t="shared" si="65"/>
        <v>-1328080</v>
      </c>
      <c r="K143" s="104">
        <f t="shared" si="65"/>
        <v>0</v>
      </c>
      <c r="L143" s="104">
        <f t="shared" si="65"/>
        <v>337741448</v>
      </c>
      <c r="M143" s="104">
        <f t="shared" si="64"/>
        <v>270590925</v>
      </c>
      <c r="N143" s="1"/>
    </row>
    <row r="144" spans="1:14" x14ac:dyDescent="0.25">
      <c r="A144" s="344"/>
      <c r="B144" s="345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5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05"/>
      <c r="N145" s="1"/>
    </row>
    <row r="146" spans="1:14" x14ac:dyDescent="0.25">
      <c r="C146" s="5"/>
      <c r="D146" s="5"/>
      <c r="F146" s="2"/>
    </row>
    <row r="147" spans="1:14" x14ac:dyDescent="0.25">
      <c r="L147" s="94"/>
      <c r="M147"/>
    </row>
    <row r="148" spans="1:14" x14ac:dyDescent="0.25">
      <c r="L148" s="94"/>
      <c r="M148"/>
    </row>
    <row r="149" spans="1:14" x14ac:dyDescent="0.25">
      <c r="A149" s="16" t="s">
        <v>52</v>
      </c>
      <c r="B149" s="16"/>
      <c r="C149" s="16"/>
      <c r="D149" s="16"/>
      <c r="E149" s="16"/>
      <c r="F149" s="16"/>
      <c r="L149" s="94"/>
      <c r="M149"/>
    </row>
    <row r="150" spans="1:14" x14ac:dyDescent="0.25">
      <c r="A150" s="13"/>
      <c r="B150" s="13"/>
      <c r="C150" s="13"/>
      <c r="D150" s="14"/>
      <c r="E150" s="14"/>
      <c r="F150" s="15"/>
      <c r="L150" s="94"/>
      <c r="M150"/>
    </row>
    <row r="151" spans="1:14" x14ac:dyDescent="0.25">
      <c r="A151" s="16" t="s">
        <v>145</v>
      </c>
      <c r="B151" s="16"/>
      <c r="C151" s="16"/>
      <c r="D151" s="16"/>
      <c r="E151" s="17"/>
      <c r="F151" s="15">
        <v>0</v>
      </c>
      <c r="L151" s="94"/>
      <c r="M151"/>
    </row>
    <row r="152" spans="1:14" x14ac:dyDescent="0.25">
      <c r="A152" s="16" t="s">
        <v>146</v>
      </c>
      <c r="B152" s="16"/>
      <c r="C152" s="16"/>
      <c r="D152" s="16"/>
      <c r="E152" s="17"/>
      <c r="F152" s="15">
        <v>0</v>
      </c>
      <c r="L152" s="94"/>
      <c r="M152"/>
    </row>
    <row r="153" spans="1:14" x14ac:dyDescent="0.25">
      <c r="A153" s="16" t="s">
        <v>147</v>
      </c>
      <c r="B153" s="16"/>
      <c r="C153" s="16"/>
      <c r="D153" s="16"/>
      <c r="E153" s="17"/>
      <c r="F153" s="15">
        <f>H29+H28+J28+K9+H30</f>
        <v>-2615088</v>
      </c>
      <c r="L153" s="94"/>
      <c r="M153"/>
    </row>
    <row r="154" spans="1:14" x14ac:dyDescent="0.25">
      <c r="A154" s="318" t="s">
        <v>159</v>
      </c>
      <c r="B154" s="318"/>
      <c r="C154" s="318"/>
      <c r="D154" s="318"/>
      <c r="E154" s="17"/>
      <c r="F154" s="15">
        <v>0</v>
      </c>
      <c r="L154" s="94"/>
      <c r="M154"/>
    </row>
    <row r="155" spans="1:14" x14ac:dyDescent="0.25">
      <c r="A155" s="318" t="s">
        <v>58</v>
      </c>
      <c r="B155" s="318"/>
      <c r="C155" s="318"/>
      <c r="D155" s="318"/>
      <c r="E155" s="17"/>
      <c r="F155" s="15">
        <v>0</v>
      </c>
      <c r="L155" s="94"/>
      <c r="M155"/>
    </row>
    <row r="156" spans="1:14" x14ac:dyDescent="0.25">
      <c r="A156" s="16" t="s">
        <v>158</v>
      </c>
      <c r="B156" s="16"/>
      <c r="C156" s="16"/>
      <c r="D156" s="16"/>
      <c r="E156" s="17"/>
      <c r="F156" s="15">
        <v>0</v>
      </c>
      <c r="L156" s="94"/>
      <c r="M156"/>
    </row>
    <row r="157" spans="1:14" x14ac:dyDescent="0.25">
      <c r="A157" s="17" t="s">
        <v>61</v>
      </c>
      <c r="B157" s="17"/>
      <c r="C157" s="17"/>
      <c r="D157" s="17"/>
      <c r="E157" s="17"/>
      <c r="F157" s="15">
        <v>0</v>
      </c>
      <c r="L157" s="94"/>
      <c r="M157"/>
    </row>
    <row r="158" spans="1:14" x14ac:dyDescent="0.25">
      <c r="A158" s="318" t="s">
        <v>62</v>
      </c>
      <c r="B158" s="318"/>
      <c r="C158" s="318"/>
      <c r="D158" s="318"/>
      <c r="E158" s="17"/>
      <c r="F158" s="15">
        <f>I6+I8</f>
        <v>4000</v>
      </c>
      <c r="L158" s="94"/>
      <c r="M158"/>
    </row>
    <row r="159" spans="1:14" x14ac:dyDescent="0.25">
      <c r="A159" s="18" t="s">
        <v>149</v>
      </c>
      <c r="B159" s="18"/>
      <c r="C159" s="18"/>
      <c r="D159" s="18"/>
      <c r="E159" s="18"/>
      <c r="F159" s="19">
        <v>0</v>
      </c>
      <c r="L159" s="94"/>
      <c r="M159"/>
    </row>
    <row r="160" spans="1:14" x14ac:dyDescent="0.25">
      <c r="A160" s="318" t="s">
        <v>63</v>
      </c>
      <c r="B160" s="318"/>
      <c r="C160" s="318"/>
      <c r="D160" s="318"/>
      <c r="E160" s="17"/>
      <c r="F160" s="15">
        <f>SUM(F151:F159)</f>
        <v>-2611088</v>
      </c>
      <c r="L160" s="94"/>
      <c r="M160"/>
    </row>
    <row r="161" spans="1:13" x14ac:dyDescent="0.25">
      <c r="A161" s="320"/>
      <c r="B161" s="320"/>
      <c r="C161" s="320"/>
      <c r="D161" s="320"/>
      <c r="E161" s="320"/>
      <c r="F161" s="320"/>
      <c r="L161" s="94"/>
      <c r="M161"/>
    </row>
    <row r="162" spans="1:13" x14ac:dyDescent="0.25">
      <c r="A162" s="320"/>
      <c r="B162" s="320"/>
      <c r="C162" s="320"/>
      <c r="D162" s="320"/>
      <c r="E162" s="320"/>
      <c r="F162" s="320"/>
      <c r="L162" s="94"/>
      <c r="M162"/>
    </row>
    <row r="163" spans="1:13" x14ac:dyDescent="0.25">
      <c r="A163" s="320"/>
      <c r="B163" s="320"/>
      <c r="C163" s="320"/>
      <c r="D163" s="320"/>
      <c r="E163" s="320"/>
      <c r="F163" s="320"/>
      <c r="L163" s="94"/>
      <c r="M163"/>
    </row>
    <row r="164" spans="1:13" x14ac:dyDescent="0.25">
      <c r="A164" s="318" t="s">
        <v>64</v>
      </c>
      <c r="B164" s="318"/>
      <c r="C164" s="318"/>
      <c r="D164" s="318"/>
      <c r="E164" s="318"/>
      <c r="F164" s="318"/>
      <c r="L164" s="94"/>
      <c r="M164"/>
    </row>
    <row r="165" spans="1:13" x14ac:dyDescent="0.25">
      <c r="A165" s="320"/>
      <c r="B165" s="320"/>
      <c r="C165" s="320"/>
      <c r="D165" s="320"/>
      <c r="E165" s="320"/>
      <c r="F165" s="320"/>
      <c r="L165" s="94"/>
      <c r="M165"/>
    </row>
    <row r="166" spans="1:13" x14ac:dyDescent="0.25">
      <c r="A166" s="318" t="s">
        <v>65</v>
      </c>
      <c r="B166" s="318"/>
      <c r="C166" s="318"/>
      <c r="D166" s="318"/>
      <c r="E166" s="17"/>
      <c r="F166" s="15">
        <f>H42+J42</f>
        <v>-4961088</v>
      </c>
      <c r="L166" s="94"/>
      <c r="M166"/>
    </row>
    <row r="167" spans="1:13" x14ac:dyDescent="0.25">
      <c r="A167" s="17" t="s">
        <v>150</v>
      </c>
      <c r="B167" s="17"/>
      <c r="C167" s="17"/>
      <c r="D167" s="17"/>
      <c r="E167" s="17"/>
      <c r="F167" s="15">
        <v>0</v>
      </c>
      <c r="L167" s="94"/>
      <c r="M167"/>
    </row>
    <row r="168" spans="1:13" x14ac:dyDescent="0.25">
      <c r="A168" s="318" t="s">
        <v>66</v>
      </c>
      <c r="B168" s="318"/>
      <c r="C168" s="318"/>
      <c r="D168" s="318"/>
      <c r="E168" s="17"/>
      <c r="F168" s="15">
        <v>0</v>
      </c>
      <c r="L168" s="94"/>
      <c r="M168"/>
    </row>
    <row r="169" spans="1:13" x14ac:dyDescent="0.25">
      <c r="A169" s="318" t="s">
        <v>67</v>
      </c>
      <c r="B169" s="318"/>
      <c r="C169" s="318"/>
      <c r="D169" s="318"/>
      <c r="E169" s="17"/>
      <c r="F169" s="15">
        <v>0</v>
      </c>
      <c r="L169" s="94"/>
      <c r="M169"/>
    </row>
    <row r="170" spans="1:13" x14ac:dyDescent="0.25">
      <c r="A170" s="318" t="s">
        <v>68</v>
      </c>
      <c r="B170" s="318"/>
      <c r="C170" s="318"/>
      <c r="D170" s="318"/>
      <c r="E170" s="17"/>
      <c r="F170" s="15">
        <f>I39+K35+K37+I35</f>
        <v>2350000</v>
      </c>
      <c r="L170" s="94"/>
      <c r="M170"/>
    </row>
    <row r="171" spans="1:13" x14ac:dyDescent="0.25">
      <c r="A171" s="17" t="s">
        <v>151</v>
      </c>
      <c r="B171" s="17"/>
      <c r="C171" s="17"/>
      <c r="D171" s="17"/>
      <c r="E171" s="17"/>
      <c r="F171" s="15">
        <v>0</v>
      </c>
      <c r="L171" s="94"/>
      <c r="M171"/>
    </row>
    <row r="172" spans="1:13" x14ac:dyDescent="0.25">
      <c r="A172" s="17" t="s">
        <v>157</v>
      </c>
      <c r="B172" s="17"/>
      <c r="C172" s="17"/>
      <c r="D172" s="17"/>
      <c r="E172" s="17"/>
      <c r="F172" s="15">
        <v>0</v>
      </c>
      <c r="L172" s="94"/>
      <c r="M172"/>
    </row>
    <row r="173" spans="1:13" x14ac:dyDescent="0.25">
      <c r="A173" s="17" t="s">
        <v>69</v>
      </c>
      <c r="B173" s="17"/>
      <c r="C173" s="17"/>
      <c r="D173" s="17"/>
      <c r="E173" s="17"/>
      <c r="F173" s="15">
        <v>0</v>
      </c>
      <c r="L173" s="94"/>
      <c r="M173"/>
    </row>
    <row r="174" spans="1:13" x14ac:dyDescent="0.25">
      <c r="A174" s="20" t="s">
        <v>152</v>
      </c>
      <c r="B174" s="20"/>
      <c r="C174" s="20"/>
      <c r="D174" s="21"/>
      <c r="E174" s="21"/>
      <c r="F174" s="22">
        <v>0</v>
      </c>
      <c r="L174" s="94"/>
      <c r="M174"/>
    </row>
    <row r="175" spans="1:13" x14ac:dyDescent="0.25">
      <c r="A175" s="316" t="s">
        <v>63</v>
      </c>
      <c r="B175" s="316"/>
      <c r="C175" s="316"/>
      <c r="D175" s="316"/>
      <c r="E175" s="17"/>
      <c r="F175" s="15">
        <f>SUM(F166:F174)</f>
        <v>-2611088</v>
      </c>
      <c r="L175" s="94"/>
      <c r="M175"/>
    </row>
    <row r="176" spans="1:13" x14ac:dyDescent="0.25">
      <c r="A176" s="17"/>
      <c r="B176" s="16"/>
      <c r="C176" s="23"/>
      <c r="D176" s="14"/>
      <c r="E176" s="14"/>
      <c r="F176" s="15"/>
      <c r="L176" s="94"/>
      <c r="M176"/>
    </row>
    <row r="177" spans="1:13" x14ac:dyDescent="0.25">
      <c r="A177" s="318" t="s">
        <v>70</v>
      </c>
      <c r="B177" s="318"/>
      <c r="C177" s="318"/>
      <c r="D177" s="318"/>
      <c r="E177" s="318"/>
      <c r="F177" s="318"/>
      <c r="L177" s="94"/>
      <c r="M177"/>
    </row>
    <row r="178" spans="1:13" x14ac:dyDescent="0.25">
      <c r="A178" s="13"/>
      <c r="B178" s="13"/>
      <c r="C178" s="13"/>
      <c r="D178" s="14"/>
      <c r="E178" s="14"/>
      <c r="F178" s="15"/>
      <c r="L178" s="94"/>
      <c r="M178"/>
    </row>
    <row r="179" spans="1:13" x14ac:dyDescent="0.25">
      <c r="A179" s="16" t="s">
        <v>145</v>
      </c>
      <c r="B179" s="16"/>
      <c r="C179" s="16"/>
      <c r="D179" s="16"/>
      <c r="E179" s="17"/>
      <c r="F179" s="15">
        <v>0</v>
      </c>
      <c r="L179" s="94"/>
      <c r="M179"/>
    </row>
    <row r="180" spans="1:13" x14ac:dyDescent="0.25">
      <c r="A180" s="318" t="s">
        <v>146</v>
      </c>
      <c r="B180" s="318"/>
      <c r="C180" s="318"/>
      <c r="D180" s="318"/>
      <c r="E180" s="17"/>
      <c r="F180" s="15">
        <v>0</v>
      </c>
      <c r="L180" s="94"/>
      <c r="M180"/>
    </row>
    <row r="181" spans="1:13" x14ac:dyDescent="0.25">
      <c r="A181" s="16" t="s">
        <v>147</v>
      </c>
      <c r="B181" s="17"/>
      <c r="C181" s="17"/>
      <c r="D181" s="17"/>
      <c r="E181" s="17"/>
      <c r="F181" s="15">
        <v>0</v>
      </c>
      <c r="L181" s="94"/>
      <c r="M181"/>
    </row>
    <row r="182" spans="1:13" x14ac:dyDescent="0.25">
      <c r="A182" s="318" t="s">
        <v>148</v>
      </c>
      <c r="B182" s="318"/>
      <c r="C182" s="318"/>
      <c r="D182" s="318"/>
      <c r="E182" s="17"/>
      <c r="F182" s="15">
        <v>0</v>
      </c>
      <c r="L182" s="94"/>
      <c r="M182"/>
    </row>
    <row r="183" spans="1:13" x14ac:dyDescent="0.25">
      <c r="A183" s="318" t="s">
        <v>153</v>
      </c>
      <c r="B183" s="318"/>
      <c r="C183" s="318"/>
      <c r="D183" s="318"/>
      <c r="E183" s="17"/>
      <c r="F183" s="15">
        <v>0</v>
      </c>
      <c r="L183" s="94"/>
      <c r="M183"/>
    </row>
    <row r="184" spans="1:13" x14ac:dyDescent="0.25">
      <c r="A184" s="16" t="s">
        <v>154</v>
      </c>
      <c r="B184" s="16"/>
      <c r="C184" s="16"/>
      <c r="D184" s="16"/>
      <c r="E184" s="17"/>
      <c r="F184" s="15">
        <v>0</v>
      </c>
      <c r="L184" s="94"/>
      <c r="M184"/>
    </row>
    <row r="185" spans="1:13" x14ac:dyDescent="0.25">
      <c r="A185" s="17" t="s">
        <v>61</v>
      </c>
      <c r="B185" s="17"/>
      <c r="C185" s="17"/>
      <c r="D185" s="17"/>
      <c r="E185" s="17"/>
      <c r="F185" s="15">
        <v>0</v>
      </c>
      <c r="L185" s="94"/>
      <c r="M185"/>
    </row>
    <row r="186" spans="1:13" x14ac:dyDescent="0.25">
      <c r="A186" s="319" t="s">
        <v>62</v>
      </c>
      <c r="B186" s="319"/>
      <c r="C186" s="319"/>
      <c r="D186" s="319"/>
      <c r="E186" s="18"/>
      <c r="F186" s="19">
        <f>F27+F24+F23+F8+F6</f>
        <v>0</v>
      </c>
      <c r="L186" s="94"/>
      <c r="M186"/>
    </row>
    <row r="187" spans="1:13" x14ac:dyDescent="0.25">
      <c r="A187" s="316" t="s">
        <v>63</v>
      </c>
      <c r="B187" s="316"/>
      <c r="C187" s="316"/>
      <c r="D187" s="316"/>
      <c r="E187" s="17"/>
      <c r="F187" s="15">
        <f>SUM(F179:F186)</f>
        <v>0</v>
      </c>
      <c r="L187" s="94"/>
      <c r="M187"/>
    </row>
    <row r="188" spans="1:13" x14ac:dyDescent="0.25">
      <c r="A188" s="320"/>
      <c r="B188" s="320"/>
      <c r="C188" s="320"/>
      <c r="D188" s="320"/>
      <c r="E188" s="320"/>
      <c r="F188" s="320"/>
      <c r="L188" s="94"/>
      <c r="M188"/>
    </row>
    <row r="189" spans="1:13" x14ac:dyDescent="0.25">
      <c r="A189" s="320"/>
      <c r="B189" s="320"/>
      <c r="C189" s="320"/>
      <c r="D189" s="320"/>
      <c r="E189" s="320"/>
      <c r="F189" s="320"/>
      <c r="L189" s="94"/>
      <c r="M189"/>
    </row>
    <row r="190" spans="1:13" x14ac:dyDescent="0.25">
      <c r="A190" s="320"/>
      <c r="B190" s="320"/>
      <c r="C190" s="320"/>
      <c r="D190" s="320"/>
      <c r="E190" s="320"/>
      <c r="F190" s="320"/>
      <c r="L190" s="94"/>
      <c r="M190"/>
    </row>
    <row r="191" spans="1:13" x14ac:dyDescent="0.25">
      <c r="A191" s="318" t="s">
        <v>71</v>
      </c>
      <c r="B191" s="318"/>
      <c r="C191" s="318"/>
      <c r="D191" s="318"/>
      <c r="E191" s="318"/>
      <c r="F191" s="318"/>
      <c r="L191" s="94"/>
      <c r="M191"/>
    </row>
    <row r="192" spans="1:13" x14ac:dyDescent="0.25">
      <c r="A192" s="320"/>
      <c r="B192" s="320"/>
      <c r="C192" s="320"/>
      <c r="D192" s="320"/>
      <c r="E192" s="320"/>
      <c r="F192" s="320"/>
      <c r="L192" s="94"/>
      <c r="M192"/>
    </row>
    <row r="193" spans="1:13" x14ac:dyDescent="0.25">
      <c r="A193" s="318" t="s">
        <v>65</v>
      </c>
      <c r="B193" s="318"/>
      <c r="C193" s="318"/>
      <c r="D193" s="318"/>
      <c r="E193" s="17"/>
      <c r="F193" s="15">
        <v>0</v>
      </c>
      <c r="L193" s="94"/>
      <c r="M193"/>
    </row>
    <row r="194" spans="1:13" x14ac:dyDescent="0.25">
      <c r="A194" s="17" t="s">
        <v>162</v>
      </c>
      <c r="B194" s="17"/>
      <c r="C194" s="17"/>
      <c r="D194" s="17"/>
      <c r="E194" s="17"/>
      <c r="F194" s="15">
        <f>G46</f>
        <v>-60000</v>
      </c>
      <c r="L194" s="94"/>
      <c r="M194"/>
    </row>
    <row r="195" spans="1:13" x14ac:dyDescent="0.25">
      <c r="A195" s="318" t="s">
        <v>66</v>
      </c>
      <c r="B195" s="318"/>
      <c r="C195" s="318"/>
      <c r="D195" s="318"/>
      <c r="E195" s="17"/>
      <c r="F195" s="15">
        <f>SUM(F114)</f>
        <v>-2109656</v>
      </c>
      <c r="L195" s="94"/>
      <c r="M195"/>
    </row>
    <row r="196" spans="1:13" x14ac:dyDescent="0.25">
      <c r="A196" s="318" t="s">
        <v>67</v>
      </c>
      <c r="B196" s="318"/>
      <c r="C196" s="318"/>
      <c r="D196" s="318"/>
      <c r="E196" s="17"/>
      <c r="F196" s="15">
        <f>SUM(F117)</f>
        <v>-424736</v>
      </c>
      <c r="L196" s="94"/>
      <c r="M196"/>
    </row>
    <row r="197" spans="1:13" x14ac:dyDescent="0.25">
      <c r="A197" s="318" t="s">
        <v>68</v>
      </c>
      <c r="B197" s="318"/>
      <c r="C197" s="318"/>
      <c r="D197" s="318"/>
      <c r="E197" s="17"/>
      <c r="F197" s="15">
        <f>F90+F89+F87+F84+G35+F39+F35+F85+F86+F88+F83</f>
        <v>2594392</v>
      </c>
      <c r="L197" s="94"/>
      <c r="M197"/>
    </row>
    <row r="198" spans="1:13" x14ac:dyDescent="0.25">
      <c r="A198" s="17" t="s">
        <v>72</v>
      </c>
      <c r="B198" s="17"/>
      <c r="C198" s="17"/>
      <c r="D198" s="17"/>
      <c r="E198" s="17"/>
      <c r="F198" s="15">
        <v>0</v>
      </c>
      <c r="L198" s="94"/>
      <c r="M198"/>
    </row>
    <row r="199" spans="1:13" x14ac:dyDescent="0.25">
      <c r="A199" s="17" t="s">
        <v>73</v>
      </c>
      <c r="B199" s="17"/>
      <c r="C199" s="17"/>
      <c r="D199" s="17"/>
      <c r="E199" s="17"/>
      <c r="F199" s="15">
        <v>0</v>
      </c>
      <c r="L199" s="94"/>
      <c r="M199"/>
    </row>
    <row r="200" spans="1:13" x14ac:dyDescent="0.25">
      <c r="A200" s="20" t="s">
        <v>152</v>
      </c>
      <c r="B200" s="20"/>
      <c r="C200" s="20"/>
      <c r="D200" s="21"/>
      <c r="E200" s="21"/>
      <c r="F200" s="22">
        <v>0</v>
      </c>
      <c r="L200" s="94"/>
      <c r="M200"/>
    </row>
    <row r="201" spans="1:13" x14ac:dyDescent="0.25">
      <c r="A201" s="316" t="s">
        <v>63</v>
      </c>
      <c r="B201" s="316"/>
      <c r="C201" s="316"/>
      <c r="D201" s="316"/>
      <c r="E201" s="17"/>
      <c r="F201" s="15">
        <f>SUM(F193:F200)</f>
        <v>0</v>
      </c>
      <c r="L201" s="94"/>
      <c r="M201"/>
    </row>
    <row r="202" spans="1:13" x14ac:dyDescent="0.25">
      <c r="A202" s="24"/>
      <c r="B202" s="25"/>
      <c r="C202" s="26"/>
      <c r="D202" s="27"/>
      <c r="E202" s="27"/>
      <c r="F202" s="28"/>
      <c r="L202" s="94"/>
      <c r="M202"/>
    </row>
    <row r="203" spans="1:13" x14ac:dyDescent="0.25">
      <c r="A203" s="24"/>
      <c r="B203" s="25"/>
      <c r="C203" s="26"/>
      <c r="D203" s="27"/>
      <c r="E203" s="27"/>
      <c r="F203" s="28"/>
      <c r="L203" s="94"/>
      <c r="M203"/>
    </row>
    <row r="204" spans="1:13" x14ac:dyDescent="0.25">
      <c r="A204" s="313" t="s">
        <v>74</v>
      </c>
      <c r="B204" s="313"/>
      <c r="C204" s="313"/>
      <c r="D204" s="313"/>
      <c r="E204" s="313"/>
      <c r="F204" s="313"/>
      <c r="L204" s="94"/>
      <c r="M204"/>
    </row>
    <row r="205" spans="1:13" x14ac:dyDescent="0.25">
      <c r="A205" s="315"/>
      <c r="B205" s="315"/>
      <c r="C205" s="315"/>
      <c r="D205" s="315"/>
      <c r="E205" s="315"/>
      <c r="F205" s="315"/>
      <c r="L205" s="94"/>
      <c r="M205"/>
    </row>
    <row r="206" spans="1:13" x14ac:dyDescent="0.25">
      <c r="A206" s="29"/>
      <c r="B206" s="29"/>
      <c r="C206" s="29"/>
      <c r="D206" s="30"/>
      <c r="E206" s="30"/>
      <c r="F206" s="31"/>
      <c r="L206" s="94"/>
      <c r="M206"/>
    </row>
    <row r="207" spans="1:13" x14ac:dyDescent="0.25">
      <c r="A207" s="33" t="s">
        <v>145</v>
      </c>
      <c r="B207" s="32"/>
      <c r="C207" s="32"/>
      <c r="D207" s="32"/>
      <c r="E207" s="32"/>
      <c r="F207" s="31">
        <f>SUM(F151,F179)</f>
        <v>0</v>
      </c>
      <c r="L207" s="94"/>
      <c r="M207"/>
    </row>
    <row r="208" spans="1:13" x14ac:dyDescent="0.25">
      <c r="A208" s="33" t="s">
        <v>146</v>
      </c>
      <c r="B208" s="32"/>
      <c r="C208" s="32"/>
      <c r="D208" s="32"/>
      <c r="E208" s="33"/>
      <c r="F208" s="31">
        <f>SUM(F152,F180)</f>
        <v>0</v>
      </c>
      <c r="L208" s="94"/>
      <c r="M208"/>
    </row>
    <row r="209" spans="1:13" x14ac:dyDescent="0.25">
      <c r="A209" s="313" t="s">
        <v>155</v>
      </c>
      <c r="B209" s="313"/>
      <c r="C209" s="313"/>
      <c r="D209" s="313"/>
      <c r="E209" s="33"/>
      <c r="F209" s="31">
        <f>SUM(F153,F181)</f>
        <v>-2615088</v>
      </c>
      <c r="L209" s="94"/>
      <c r="M209"/>
    </row>
    <row r="210" spans="1:13" x14ac:dyDescent="0.25">
      <c r="A210" s="313" t="s">
        <v>160</v>
      </c>
      <c r="B210" s="313"/>
      <c r="C210" s="313"/>
      <c r="D210" s="313"/>
      <c r="E210" s="33"/>
      <c r="F210" s="31">
        <f>F154+F182</f>
        <v>0</v>
      </c>
      <c r="L210" s="94"/>
      <c r="M210"/>
    </row>
    <row r="211" spans="1:13" x14ac:dyDescent="0.25">
      <c r="A211" s="313" t="s">
        <v>156</v>
      </c>
      <c r="B211" s="313"/>
      <c r="C211" s="313"/>
      <c r="D211" s="313"/>
      <c r="E211" s="33"/>
      <c r="F211" s="31">
        <f>F155+F183</f>
        <v>0</v>
      </c>
      <c r="L211" s="94"/>
      <c r="M211"/>
    </row>
    <row r="212" spans="1:13" x14ac:dyDescent="0.25">
      <c r="A212" s="32" t="s">
        <v>161</v>
      </c>
      <c r="B212" s="32"/>
      <c r="C212" s="32"/>
      <c r="D212" s="32"/>
      <c r="E212" s="33"/>
      <c r="F212" s="31">
        <f>SUM(F184,F156)</f>
        <v>0</v>
      </c>
      <c r="L212" s="94"/>
      <c r="M212"/>
    </row>
    <row r="213" spans="1:13" x14ac:dyDescent="0.25">
      <c r="A213" s="33" t="s">
        <v>61</v>
      </c>
      <c r="B213" s="33"/>
      <c r="C213" s="33"/>
      <c r="D213" s="33"/>
      <c r="E213" s="33"/>
      <c r="F213" s="31">
        <f>F185+F157</f>
        <v>0</v>
      </c>
      <c r="L213" s="94"/>
      <c r="M213"/>
    </row>
    <row r="214" spans="1:13" x14ac:dyDescent="0.25">
      <c r="A214" s="313" t="s">
        <v>62</v>
      </c>
      <c r="B214" s="313"/>
      <c r="C214" s="313"/>
      <c r="D214" s="313"/>
      <c r="E214" s="33"/>
      <c r="F214" s="31">
        <f>F186+F158</f>
        <v>4000</v>
      </c>
      <c r="L214" s="94"/>
      <c r="M214"/>
    </row>
    <row r="215" spans="1:13" x14ac:dyDescent="0.25">
      <c r="A215" s="34" t="s">
        <v>149</v>
      </c>
      <c r="B215" s="34"/>
      <c r="C215" s="34"/>
      <c r="D215" s="34"/>
      <c r="E215" s="34"/>
      <c r="F215" s="35">
        <f>F159</f>
        <v>0</v>
      </c>
      <c r="L215" s="94"/>
      <c r="M215"/>
    </row>
    <row r="216" spans="1:13" x14ac:dyDescent="0.25">
      <c r="A216" s="313" t="s">
        <v>63</v>
      </c>
      <c r="B216" s="313"/>
      <c r="C216" s="313"/>
      <c r="D216" s="313"/>
      <c r="E216" s="33"/>
      <c r="F216" s="31">
        <f>SUM(F207:F215)</f>
        <v>-2611088</v>
      </c>
      <c r="L216" s="94"/>
      <c r="M216"/>
    </row>
    <row r="217" spans="1:13" x14ac:dyDescent="0.25">
      <c r="A217" s="33"/>
      <c r="B217" s="33"/>
      <c r="C217" s="33"/>
      <c r="D217" s="33"/>
      <c r="E217" s="33"/>
      <c r="F217" s="31"/>
      <c r="L217" s="94"/>
      <c r="M217"/>
    </row>
    <row r="218" spans="1:13" x14ac:dyDescent="0.25">
      <c r="A218" s="33"/>
      <c r="B218" s="33"/>
      <c r="C218" s="33"/>
      <c r="D218" s="33"/>
      <c r="E218" s="33"/>
      <c r="F218" s="31"/>
      <c r="L218" s="94"/>
      <c r="M218"/>
    </row>
    <row r="219" spans="1:13" x14ac:dyDescent="0.25">
      <c r="A219" s="315"/>
      <c r="B219" s="315"/>
      <c r="C219" s="315"/>
      <c r="D219" s="315"/>
      <c r="E219" s="315"/>
      <c r="F219" s="315"/>
      <c r="L219" s="94"/>
      <c r="M219"/>
    </row>
    <row r="220" spans="1:13" x14ac:dyDescent="0.25">
      <c r="A220" s="313" t="s">
        <v>76</v>
      </c>
      <c r="B220" s="313"/>
      <c r="C220" s="313"/>
      <c r="D220" s="313"/>
      <c r="E220" s="313"/>
      <c r="F220" s="313"/>
      <c r="L220" s="94"/>
      <c r="M220"/>
    </row>
    <row r="221" spans="1:13" x14ac:dyDescent="0.25">
      <c r="A221" s="315"/>
      <c r="B221" s="315"/>
      <c r="C221" s="315"/>
      <c r="D221" s="315"/>
      <c r="E221" s="315"/>
      <c r="F221" s="315"/>
      <c r="L221" s="94"/>
      <c r="M221"/>
    </row>
    <row r="222" spans="1:13" x14ac:dyDescent="0.25">
      <c r="A222" s="313" t="s">
        <v>65</v>
      </c>
      <c r="B222" s="313"/>
      <c r="C222" s="313"/>
      <c r="D222" s="313"/>
      <c r="E222" s="33"/>
      <c r="F222" s="31">
        <f>SUM(F193,F166)</f>
        <v>-4961088</v>
      </c>
      <c r="L222" s="94"/>
      <c r="M222"/>
    </row>
    <row r="223" spans="1:13" x14ac:dyDescent="0.25">
      <c r="A223" s="33" t="s">
        <v>162</v>
      </c>
      <c r="B223" s="33"/>
      <c r="C223" s="33"/>
      <c r="D223" s="33"/>
      <c r="E223" s="33"/>
      <c r="F223" s="31">
        <f>F194+F167</f>
        <v>-60000</v>
      </c>
      <c r="L223" s="94"/>
      <c r="M223"/>
    </row>
    <row r="224" spans="1:13" x14ac:dyDescent="0.25">
      <c r="A224" s="313" t="s">
        <v>66</v>
      </c>
      <c r="B224" s="313"/>
      <c r="C224" s="313"/>
      <c r="D224" s="313"/>
      <c r="E224" s="33"/>
      <c r="F224" s="31">
        <f>F195+F168</f>
        <v>-2109656</v>
      </c>
      <c r="L224" s="94"/>
      <c r="M224"/>
    </row>
    <row r="225" spans="1:13" x14ac:dyDescent="0.25">
      <c r="A225" s="313" t="s">
        <v>67</v>
      </c>
      <c r="B225" s="313"/>
      <c r="C225" s="313"/>
      <c r="D225" s="313"/>
      <c r="E225" s="33"/>
      <c r="F225" s="31">
        <f>F196+F169</f>
        <v>-424736</v>
      </c>
      <c r="L225" s="94"/>
      <c r="M225"/>
    </row>
    <row r="226" spans="1:13" x14ac:dyDescent="0.25">
      <c r="A226" s="313" t="s">
        <v>68</v>
      </c>
      <c r="B226" s="313"/>
      <c r="C226" s="313"/>
      <c r="D226" s="313"/>
      <c r="E226" s="33"/>
      <c r="F226" s="31">
        <f>F197+F170</f>
        <v>4944392</v>
      </c>
      <c r="L226" s="94"/>
      <c r="M226"/>
    </row>
    <row r="227" spans="1:13" x14ac:dyDescent="0.25">
      <c r="A227" s="33" t="s">
        <v>72</v>
      </c>
      <c r="B227" s="33"/>
      <c r="C227" s="33"/>
      <c r="D227" s="33"/>
      <c r="E227" s="33"/>
      <c r="F227" s="31">
        <f>SUM(F198,F171)</f>
        <v>0</v>
      </c>
      <c r="L227" s="94"/>
      <c r="M227"/>
    </row>
    <row r="228" spans="1:13" x14ac:dyDescent="0.25">
      <c r="A228" s="33" t="s">
        <v>73</v>
      </c>
      <c r="B228" s="33"/>
      <c r="C228" s="33"/>
      <c r="D228" s="33"/>
      <c r="E228" s="33"/>
      <c r="F228" s="31">
        <f>SUM(F199,F172)</f>
        <v>0</v>
      </c>
      <c r="L228" s="94"/>
      <c r="M228"/>
    </row>
    <row r="229" spans="1:13" x14ac:dyDescent="0.25">
      <c r="A229" s="36" t="s">
        <v>152</v>
      </c>
      <c r="B229" s="36"/>
      <c r="C229" s="36"/>
      <c r="D229" s="37"/>
      <c r="E229" s="37"/>
      <c r="F229" s="128">
        <f>F200+F174</f>
        <v>0</v>
      </c>
      <c r="L229" s="94"/>
      <c r="M229"/>
    </row>
    <row r="230" spans="1:13" x14ac:dyDescent="0.25">
      <c r="A230" s="314" t="s">
        <v>63</v>
      </c>
      <c r="B230" s="314"/>
      <c r="C230" s="314"/>
      <c r="D230" s="314"/>
      <c r="E230" s="33"/>
      <c r="F230" s="31">
        <f>SUM(F222:F229)</f>
        <v>-2611088</v>
      </c>
      <c r="L230" s="94"/>
      <c r="M230"/>
    </row>
    <row r="231" spans="1:13" x14ac:dyDescent="0.25">
      <c r="L231" s="94"/>
      <c r="M231"/>
    </row>
    <row r="232" spans="1:13" x14ac:dyDescent="0.25">
      <c r="L232" s="94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89" customWidth="1"/>
    <col min="3" max="3" width="8" customWidth="1"/>
    <col min="4" max="4" width="13" customWidth="1"/>
    <col min="5" max="5" width="12.6640625" customWidth="1"/>
    <col min="6" max="8" width="11.109375" customWidth="1"/>
    <col min="9" max="9" width="12.6640625" customWidth="1"/>
    <col min="10" max="10" width="12.88671875" customWidth="1"/>
    <col min="11" max="11" width="13.5546875" style="94" customWidth="1"/>
    <col min="12" max="12" width="12.44140625" customWidth="1"/>
  </cols>
  <sheetData>
    <row r="1" spans="1:12" x14ac:dyDescent="0.25">
      <c r="A1" s="361" t="s">
        <v>82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456" t="s">
        <v>19</v>
      </c>
      <c r="B4" s="458" t="s">
        <v>0</v>
      </c>
      <c r="C4" s="456" t="s">
        <v>44</v>
      </c>
      <c r="D4" s="456" t="s">
        <v>21</v>
      </c>
      <c r="E4" s="460" t="s">
        <v>168</v>
      </c>
      <c r="F4" s="462" t="s">
        <v>177</v>
      </c>
      <c r="G4" s="463"/>
      <c r="H4" s="463"/>
      <c r="I4" s="464"/>
      <c r="J4" s="460" t="s">
        <v>172</v>
      </c>
      <c r="K4" s="465" t="s">
        <v>178</v>
      </c>
      <c r="L4" s="466" t="s">
        <v>179</v>
      </c>
    </row>
    <row r="5" spans="1:12" ht="41.25" customHeight="1" x14ac:dyDescent="0.25">
      <c r="A5" s="457"/>
      <c r="B5" s="459"/>
      <c r="C5" s="457"/>
      <c r="D5" s="457"/>
      <c r="E5" s="461"/>
      <c r="F5" s="130" t="s">
        <v>43</v>
      </c>
      <c r="G5" s="131" t="s">
        <v>173</v>
      </c>
      <c r="H5" s="131" t="s">
        <v>176</v>
      </c>
      <c r="I5" s="131" t="s">
        <v>174</v>
      </c>
      <c r="J5" s="461"/>
      <c r="K5" s="465"/>
      <c r="L5" s="466"/>
    </row>
    <row r="6" spans="1:12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96">
        <v>41943</v>
      </c>
      <c r="L6" s="4">
        <f>J6-K6</f>
        <v>2000</v>
      </c>
    </row>
    <row r="7" spans="1:12" x14ac:dyDescent="0.25">
      <c r="A7" s="436"/>
      <c r="B7" s="33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5">
      <c r="A8" s="436"/>
      <c r="B8" s="332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96">
        <v>1496</v>
      </c>
      <c r="L8" s="4">
        <f t="shared" si="1"/>
        <v>61</v>
      </c>
    </row>
    <row r="9" spans="1:12" x14ac:dyDescent="0.25">
      <c r="A9" s="436"/>
      <c r="B9" s="333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6234076</v>
      </c>
      <c r="L11" s="4">
        <f t="shared" si="1"/>
        <v>771187</v>
      </c>
    </row>
    <row r="12" spans="1:12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4322095</v>
      </c>
      <c r="L12" s="4">
        <f t="shared" si="1"/>
        <v>177905</v>
      </c>
    </row>
    <row r="13" spans="1:12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17531375</v>
      </c>
      <c r="L13" s="4">
        <f t="shared" si="1"/>
        <v>2215125</v>
      </c>
    </row>
    <row r="14" spans="1:12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14388859</v>
      </c>
      <c r="L14" s="4">
        <f>J14-K14</f>
        <v>1870091</v>
      </c>
    </row>
    <row r="15" spans="1:12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25189858</v>
      </c>
      <c r="L20" s="4">
        <f t="shared" si="1"/>
        <v>12024954</v>
      </c>
    </row>
    <row r="21" spans="1:13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5">
      <c r="A23" s="441"/>
      <c r="B23" s="295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5">
      <c r="A24" s="442"/>
      <c r="B24" s="296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5">
      <c r="A25" s="347" t="s">
        <v>132</v>
      </c>
      <c r="B25" s="424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5">
      <c r="A26" s="348"/>
      <c r="B26" s="425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5">
      <c r="A27" s="349"/>
      <c r="B27" s="129" t="s">
        <v>128</v>
      </c>
      <c r="C27" s="111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5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96">
        <v>248233081</v>
      </c>
      <c r="L28" s="4">
        <f t="shared" si="1"/>
        <v>39974145</v>
      </c>
    </row>
    <row r="29" spans="1:13" x14ac:dyDescent="0.25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96">
        <v>1917505</v>
      </c>
      <c r="L29" s="4">
        <f t="shared" si="1"/>
        <v>367071</v>
      </c>
    </row>
    <row r="30" spans="1:13" x14ac:dyDescent="0.25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96">
        <v>40978714</v>
      </c>
      <c r="L30" s="4">
        <f t="shared" si="1"/>
        <v>3802932</v>
      </c>
    </row>
    <row r="31" spans="1:13" ht="34.5" customHeight="1" x14ac:dyDescent="0.25">
      <c r="A31" s="433" t="s">
        <v>85</v>
      </c>
      <c r="B31" s="434"/>
      <c r="C31" s="435"/>
      <c r="D31" s="122">
        <f t="shared" ref="D31:L31" si="2">SUM(D6:D30)</f>
        <v>426209554</v>
      </c>
      <c r="E31" s="122">
        <f t="shared" si="2"/>
        <v>521744064</v>
      </c>
      <c r="F31" s="122">
        <f t="shared" si="2"/>
        <v>0</v>
      </c>
      <c r="G31" s="122">
        <f t="shared" si="2"/>
        <v>-3633008</v>
      </c>
      <c r="H31" s="122">
        <f t="shared" si="2"/>
        <v>2000</v>
      </c>
      <c r="I31" s="122">
        <f t="shared" si="2"/>
        <v>-1328080</v>
      </c>
      <c r="J31" s="122">
        <f t="shared" si="2"/>
        <v>516784976</v>
      </c>
      <c r="K31" s="123">
        <f t="shared" si="2"/>
        <v>455578705</v>
      </c>
      <c r="L31" s="122">
        <f t="shared" si="2"/>
        <v>61206271</v>
      </c>
    </row>
    <row r="32" spans="1:13" ht="12.75" customHeight="1" x14ac:dyDescent="0.25">
      <c r="A32" s="347" t="s">
        <v>18</v>
      </c>
      <c r="B32" s="338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5">
      <c r="A33" s="348"/>
      <c r="B33" s="339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5">
      <c r="A34" s="348"/>
      <c r="B34" s="339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5">
      <c r="A35" s="348"/>
      <c r="B35" s="339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98">
        <v>7417651</v>
      </c>
      <c r="L35" s="4">
        <f t="shared" si="4"/>
        <v>11901332</v>
      </c>
    </row>
    <row r="36" spans="1:12" x14ac:dyDescent="0.25">
      <c r="A36" s="348"/>
      <c r="B36" s="339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5">
      <c r="A37" s="348"/>
      <c r="B37" s="339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98">
        <v>76257</v>
      </c>
      <c r="L37" s="4">
        <f t="shared" si="4"/>
        <v>517149</v>
      </c>
    </row>
    <row r="38" spans="1:12" x14ac:dyDescent="0.25">
      <c r="A38" s="348"/>
      <c r="B38" s="339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5">
      <c r="A39" s="348"/>
      <c r="B39" s="340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98">
        <v>83538</v>
      </c>
      <c r="L39" s="38">
        <f t="shared" si="4"/>
        <v>1681</v>
      </c>
    </row>
    <row r="40" spans="1:12" x14ac:dyDescent="0.25">
      <c r="A40" s="348"/>
      <c r="B40" s="295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5">
      <c r="A41" s="348"/>
      <c r="B41" s="337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5">
      <c r="A42" s="348"/>
      <c r="B42" s="337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98">
        <v>293596047</v>
      </c>
      <c r="L42" s="4">
        <f t="shared" si="4"/>
        <v>44145401</v>
      </c>
    </row>
    <row r="43" spans="1:12" x14ac:dyDescent="0.25">
      <c r="A43" s="349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5">
      <c r="A44" s="293" t="s">
        <v>24</v>
      </c>
      <c r="B44" s="295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5">
      <c r="A45" s="294"/>
      <c r="B45" s="296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5">
      <c r="A46" s="293" t="s">
        <v>30</v>
      </c>
      <c r="B46" s="295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98">
        <v>12676500</v>
      </c>
      <c r="L46" s="4">
        <f t="shared" si="4"/>
        <v>0</v>
      </c>
    </row>
    <row r="47" spans="1:12" x14ac:dyDescent="0.25">
      <c r="A47" s="294"/>
      <c r="B47" s="296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5">
      <c r="A48" s="293" t="s">
        <v>138</v>
      </c>
      <c r="B48" s="322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5">
      <c r="A49" s="312"/>
      <c r="B49" s="323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13549126</v>
      </c>
      <c r="L49" s="4">
        <f>J49-K49</f>
        <v>2709824</v>
      </c>
    </row>
    <row r="50" spans="1:12" x14ac:dyDescent="0.25">
      <c r="A50" s="293" t="s">
        <v>48</v>
      </c>
      <c r="B50" s="322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5">
      <c r="A51" s="321"/>
      <c r="B51" s="323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5">
      <c r="A52" s="321"/>
      <c r="B52" s="323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5">
      <c r="A53" s="321"/>
      <c r="B53" s="323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5">
      <c r="A54" s="321"/>
      <c r="B54" s="323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5">
      <c r="A55" s="321"/>
      <c r="B55" s="323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5">
      <c r="A56" s="321"/>
      <c r="B56" s="323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5">
      <c r="A57" s="321"/>
      <c r="B57" s="323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5">
      <c r="A58" s="321"/>
      <c r="B58" s="323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5">
      <c r="A59" s="321"/>
      <c r="B59" s="323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5">
      <c r="A60" s="321"/>
      <c r="B60" s="323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5">
      <c r="A61" s="321"/>
      <c r="B61" s="323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5">
      <c r="A62" s="293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5">
      <c r="A63" s="321"/>
      <c r="B63" s="346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770000</v>
      </c>
      <c r="L63" s="4">
        <f t="shared" si="4"/>
        <v>200000</v>
      </c>
    </row>
    <row r="64" spans="1:12" x14ac:dyDescent="0.25">
      <c r="A64" s="321"/>
      <c r="B64" s="346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950000</v>
      </c>
      <c r="L64" s="4">
        <f t="shared" si="4"/>
        <v>9841000</v>
      </c>
    </row>
    <row r="65" spans="1:12" x14ac:dyDescent="0.25">
      <c r="A65" s="321"/>
      <c r="B65" s="346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144550</v>
      </c>
      <c r="L65" s="4">
        <f t="shared" si="4"/>
        <v>2967732</v>
      </c>
    </row>
    <row r="66" spans="1:12" x14ac:dyDescent="0.25">
      <c r="A66" s="321"/>
      <c r="B66" s="346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5">
      <c r="A67" s="321"/>
      <c r="B67" s="346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5">
      <c r="A68" s="321"/>
      <c r="B68" s="346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5">
      <c r="A69" s="321"/>
      <c r="B69" s="346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5">
      <c r="A70" s="321"/>
      <c r="B70" s="346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6921600</v>
      </c>
      <c r="L70" s="4">
        <f t="shared" si="4"/>
        <v>7078392</v>
      </c>
    </row>
    <row r="71" spans="1:12" x14ac:dyDescent="0.25">
      <c r="A71" s="321"/>
      <c r="B71" s="346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5">
      <c r="A72" s="321"/>
      <c r="B72" s="346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1868832</v>
      </c>
      <c r="L72" s="4">
        <f t="shared" si="4"/>
        <v>3259089</v>
      </c>
    </row>
    <row r="73" spans="1:12" x14ac:dyDescent="0.25">
      <c r="A73" s="321"/>
      <c r="B73" s="346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5">
      <c r="A74" s="321"/>
      <c r="B74" s="346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5">
      <c r="A75" s="321"/>
      <c r="B75" s="346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5">
      <c r="A76" s="321"/>
      <c r="B76" s="346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5">
      <c r="A77" s="321"/>
      <c r="B77" s="346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5">
      <c r="A78" s="321"/>
      <c r="B78" s="346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5">
      <c r="A79" s="321"/>
      <c r="B79" s="346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5">
      <c r="A80" s="294"/>
      <c r="B80" s="346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5">
      <c r="A81" s="430" t="s">
        <v>127</v>
      </c>
      <c r="B81" s="424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2637070</v>
      </c>
      <c r="L81" s="4">
        <f t="shared" si="4"/>
        <v>527414</v>
      </c>
    </row>
    <row r="82" spans="1:13" x14ac:dyDescent="0.25">
      <c r="A82" s="431"/>
      <c r="B82" s="429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461485</v>
      </c>
      <c r="L82" s="4">
        <f t="shared" si="4"/>
        <v>92298</v>
      </c>
    </row>
    <row r="83" spans="1:13" x14ac:dyDescent="0.25">
      <c r="A83" s="431"/>
      <c r="B83" s="429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5">
      <c r="A84" s="431"/>
      <c r="B84" s="429"/>
      <c r="C84" s="116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5">
      <c r="A85" s="431"/>
      <c r="B85" s="429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5">
      <c r="A86" s="431"/>
      <c r="B86" s="429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5">
      <c r="A87" s="431"/>
      <c r="B87" s="429"/>
      <c r="C87" s="116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98">
        <v>3283622</v>
      </c>
      <c r="L87" s="4">
        <f t="shared" si="4"/>
        <v>703937</v>
      </c>
      <c r="M87" s="132"/>
    </row>
    <row r="88" spans="1:13" x14ac:dyDescent="0.25">
      <c r="A88" s="431"/>
      <c r="B88" s="429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5">
      <c r="A89" s="431"/>
      <c r="B89" s="429"/>
      <c r="C89" s="116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98">
        <v>666180</v>
      </c>
      <c r="L89" s="38">
        <f t="shared" si="4"/>
        <v>393698</v>
      </c>
      <c r="M89" s="132"/>
    </row>
    <row r="90" spans="1:13" x14ac:dyDescent="0.25">
      <c r="A90" s="431"/>
      <c r="B90" s="429"/>
      <c r="C90" s="116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98">
        <v>900000</v>
      </c>
      <c r="L90" s="4">
        <f t="shared" si="4"/>
        <v>0</v>
      </c>
      <c r="M90" s="132"/>
    </row>
    <row r="91" spans="1:13" x14ac:dyDescent="0.25">
      <c r="A91" s="431"/>
      <c r="B91" s="429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262453</v>
      </c>
      <c r="L91" s="4">
        <f t="shared" si="4"/>
        <v>0</v>
      </c>
      <c r="M91" s="132"/>
    </row>
    <row r="92" spans="1:13" x14ac:dyDescent="0.25">
      <c r="A92" s="431"/>
      <c r="B92" s="429"/>
      <c r="C92" s="116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98">
        <v>721800</v>
      </c>
      <c r="L92" s="4">
        <f t="shared" si="4"/>
        <v>0</v>
      </c>
      <c r="M92" s="132"/>
    </row>
    <row r="93" spans="1:13" ht="13.5" customHeight="1" x14ac:dyDescent="0.25">
      <c r="A93" s="431"/>
      <c r="B93" s="429"/>
      <c r="C93" s="116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98">
        <v>3314830</v>
      </c>
      <c r="L93" s="4">
        <f t="shared" si="4"/>
        <v>4040370</v>
      </c>
    </row>
    <row r="94" spans="1:13" ht="13.5" customHeight="1" x14ac:dyDescent="0.25">
      <c r="A94" s="431"/>
      <c r="B94" s="429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1160752</v>
      </c>
      <c r="L94" s="4">
        <f t="shared" si="4"/>
        <v>1090900</v>
      </c>
    </row>
    <row r="95" spans="1:13" x14ac:dyDescent="0.25">
      <c r="A95" s="431"/>
      <c r="B95" s="429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5">
      <c r="A96" s="432"/>
      <c r="B96" s="425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5">
      <c r="A97" s="433" t="s">
        <v>86</v>
      </c>
      <c r="B97" s="434"/>
      <c r="C97" s="435"/>
      <c r="D97" s="122">
        <f t="shared" ref="D97:L97" si="5">SUM(D32:D96)</f>
        <v>426209554</v>
      </c>
      <c r="E97" s="122">
        <f t="shared" si="5"/>
        <v>521744064</v>
      </c>
      <c r="F97" s="122">
        <f t="shared" si="5"/>
        <v>0</v>
      </c>
      <c r="G97" s="122">
        <f t="shared" si="5"/>
        <v>-3633008</v>
      </c>
      <c r="H97" s="122">
        <f t="shared" si="5"/>
        <v>2000</v>
      </c>
      <c r="I97" s="122">
        <f t="shared" si="5"/>
        <v>-1328080</v>
      </c>
      <c r="J97" s="122">
        <f t="shared" si="5"/>
        <v>516784976</v>
      </c>
      <c r="K97" s="122">
        <f t="shared" si="5"/>
        <v>374332345</v>
      </c>
      <c r="L97" s="122">
        <f t="shared" si="5"/>
        <v>142452631</v>
      </c>
    </row>
    <row r="98" spans="1:12" x14ac:dyDescent="0.25">
      <c r="F98" s="2"/>
    </row>
    <row r="99" spans="1:12" x14ac:dyDescent="0.25">
      <c r="F99" s="2"/>
    </row>
    <row r="100" spans="1:12" x14ac:dyDescent="0.25">
      <c r="F100" s="2"/>
    </row>
    <row r="101" spans="1:12" ht="15.6" x14ac:dyDescent="0.3">
      <c r="A101" s="64" t="s">
        <v>140</v>
      </c>
      <c r="F101" s="2"/>
    </row>
    <row r="102" spans="1:12" x14ac:dyDescent="0.25">
      <c r="G102" s="70">
        <v>43799</v>
      </c>
      <c r="L102" s="55"/>
    </row>
    <row r="103" spans="1:12" s="79" customFormat="1" ht="30.6" x14ac:dyDescent="0.25">
      <c r="A103" s="341" t="s">
        <v>101</v>
      </c>
      <c r="B103" s="342"/>
      <c r="C103" s="78" t="s">
        <v>44</v>
      </c>
      <c r="D103" s="80" t="s">
        <v>21</v>
      </c>
      <c r="E103" s="80" t="s">
        <v>168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172</v>
      </c>
      <c r="K103" s="99" t="s">
        <v>178</v>
      </c>
    </row>
    <row r="104" spans="1:12" x14ac:dyDescent="0.25">
      <c r="A104" s="343"/>
      <c r="B104" s="330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5">
      <c r="A105" s="343"/>
      <c r="B105" s="330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5">
      <c r="A106" s="343"/>
      <c r="B106" s="330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5">
      <c r="A107" s="343"/>
      <c r="B107" s="330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5">
      <c r="A108" s="343"/>
      <c r="B108" s="330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5">
      <c r="A109" s="343"/>
      <c r="B109" s="330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5">
      <c r="A110" s="343"/>
      <c r="B110" s="330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5">
      <c r="A111" s="343"/>
      <c r="B111" s="330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5">
      <c r="A112" s="343"/>
      <c r="B112" s="330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5">
      <c r="A113" s="343"/>
      <c r="B113" s="330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5">
      <c r="A114" s="343"/>
      <c r="B114" s="330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3407070</v>
      </c>
    </row>
    <row r="115" spans="1:12" x14ac:dyDescent="0.25">
      <c r="A115" s="343"/>
      <c r="B115" s="330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950000</v>
      </c>
    </row>
    <row r="116" spans="1:12" x14ac:dyDescent="0.25">
      <c r="A116" s="343"/>
      <c r="B116" s="330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5">
      <c r="A117" s="343"/>
      <c r="B117" s="330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5">
      <c r="A118" s="343"/>
      <c r="B118" s="330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5">
      <c r="A119" s="343"/>
      <c r="B119" s="330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5">
      <c r="A120" s="343"/>
      <c r="B120" s="330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5">
      <c r="A121" s="343"/>
      <c r="B121" s="330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5">
      <c r="A122" s="343"/>
      <c r="B122" s="330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5">
      <c r="A123" s="343"/>
      <c r="B123" s="330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5">
      <c r="A124" s="343"/>
      <c r="B124" s="330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5">
      <c r="A125" s="343"/>
      <c r="B125" s="330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5">
      <c r="A126" s="343"/>
      <c r="B126" s="330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5">
      <c r="A127" s="343"/>
      <c r="B127" s="330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5">
      <c r="A128" s="343"/>
      <c r="B128" s="330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5">
      <c r="A129" s="343"/>
      <c r="B129" s="330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5">
      <c r="A130" s="343"/>
      <c r="B130" s="330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5">
      <c r="A131" s="343"/>
      <c r="B131" s="330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19">
        <f t="shared" si="32"/>
        <v>17986863</v>
      </c>
    </row>
    <row r="132" spans="1:12" x14ac:dyDescent="0.25">
      <c r="A132" s="343"/>
      <c r="B132" s="330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13599126</v>
      </c>
    </row>
    <row r="133" spans="1:12" x14ac:dyDescent="0.25">
      <c r="A133" s="343"/>
      <c r="B133" s="330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2">
        <f t="shared" si="34"/>
        <v>31585989</v>
      </c>
      <c r="L133" s="1"/>
    </row>
    <row r="134" spans="1:12" x14ac:dyDescent="0.25">
      <c r="A134" s="343"/>
      <c r="B134" s="330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5">
      <c r="A135" s="343"/>
      <c r="B135" s="330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5">
      <c r="A136" s="343"/>
      <c r="B136" s="330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5">
      <c r="A137" s="343"/>
      <c r="B137" s="330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5">
      <c r="A138" s="343"/>
      <c r="B138" s="330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5">
      <c r="A139" s="343"/>
      <c r="B139" s="330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5">
      <c r="A140" s="343"/>
      <c r="B140" s="330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5">
      <c r="A141" s="343"/>
      <c r="B141" s="330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5">
      <c r="A142" s="343"/>
      <c r="B142" s="330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5">
      <c r="A143" s="343"/>
      <c r="B143" s="330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04">
        <f t="shared" si="42"/>
        <v>293596047</v>
      </c>
      <c r="L143" s="1"/>
    </row>
    <row r="144" spans="1:12" x14ac:dyDescent="0.25">
      <c r="A144" s="344"/>
      <c r="B144" s="345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5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5">
      <c r="C146" s="5"/>
      <c r="D146" s="5"/>
      <c r="F146" s="2"/>
    </row>
    <row r="147" spans="1:12" x14ac:dyDescent="0.25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89" customWidth="1"/>
    <col min="3" max="3" width="8" customWidth="1"/>
    <col min="4" max="4" width="12.33203125" customWidth="1"/>
    <col min="5" max="5" width="12.6640625" customWidth="1"/>
    <col min="6" max="6" width="13.33203125" customWidth="1"/>
    <col min="7" max="14" width="11.44140625" customWidth="1"/>
    <col min="15" max="15" width="12.44140625" customWidth="1"/>
    <col min="16" max="16" width="14.44140625" style="94" customWidth="1"/>
    <col min="17" max="17" width="11.5546875" customWidth="1"/>
  </cols>
  <sheetData>
    <row r="1" spans="1:17" x14ac:dyDescent="0.25">
      <c r="A1" s="480" t="s">
        <v>82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</row>
    <row r="2" spans="1:17" x14ac:dyDescent="0.25">
      <c r="F2" s="2"/>
    </row>
    <row r="3" spans="1:17" x14ac:dyDescent="0.25">
      <c r="E3" s="5"/>
      <c r="F3" s="3"/>
      <c r="P3" s="95"/>
    </row>
    <row r="4" spans="1:17" x14ac:dyDescent="0.25">
      <c r="A4" s="456" t="s">
        <v>19</v>
      </c>
      <c r="B4" s="458" t="s">
        <v>0</v>
      </c>
      <c r="C4" s="456" t="s">
        <v>44</v>
      </c>
      <c r="D4" s="456" t="s">
        <v>21</v>
      </c>
      <c r="E4" s="460" t="s">
        <v>172</v>
      </c>
      <c r="F4" s="462" t="s">
        <v>180</v>
      </c>
      <c r="G4" s="463"/>
      <c r="H4" s="463"/>
      <c r="I4" s="463"/>
      <c r="J4" s="463"/>
      <c r="K4" s="463"/>
      <c r="L4" s="463"/>
      <c r="M4" s="463"/>
      <c r="N4" s="464"/>
      <c r="O4" s="460" t="s">
        <v>181</v>
      </c>
      <c r="P4" s="465" t="s">
        <v>182</v>
      </c>
      <c r="Q4" s="466" t="s">
        <v>183</v>
      </c>
    </row>
    <row r="5" spans="1:17" ht="77.25" customHeight="1" x14ac:dyDescent="0.25">
      <c r="A5" s="457"/>
      <c r="B5" s="459"/>
      <c r="C5" s="457"/>
      <c r="D5" s="457"/>
      <c r="E5" s="461"/>
      <c r="F5" s="130" t="s">
        <v>43</v>
      </c>
      <c r="G5" s="131" t="s">
        <v>185</v>
      </c>
      <c r="H5" s="131" t="s">
        <v>186</v>
      </c>
      <c r="I5" s="131" t="s">
        <v>194</v>
      </c>
      <c r="J5" s="134" t="s">
        <v>187</v>
      </c>
      <c r="K5" s="134" t="s">
        <v>188</v>
      </c>
      <c r="L5" s="134" t="s">
        <v>190</v>
      </c>
      <c r="M5" s="134" t="s">
        <v>196</v>
      </c>
      <c r="N5" s="134" t="s">
        <v>189</v>
      </c>
      <c r="O5" s="461"/>
      <c r="P5" s="465"/>
      <c r="Q5" s="466"/>
    </row>
    <row r="6" spans="1:17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96">
        <v>43624</v>
      </c>
      <c r="Q6" s="4">
        <f>O6-P6</f>
        <v>0</v>
      </c>
    </row>
    <row r="7" spans="1:17" x14ac:dyDescent="0.25">
      <c r="A7" s="436"/>
      <c r="B7" s="33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96">
        <v>10800</v>
      </c>
      <c r="Q7" s="4">
        <f t="shared" ref="Q7:Q31" si="1">O7-P7</f>
        <v>0</v>
      </c>
    </row>
    <row r="8" spans="1:17" x14ac:dyDescent="0.25">
      <c r="A8" s="436"/>
      <c r="B8" s="332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96">
        <v>1651</v>
      </c>
      <c r="Q8" s="4">
        <f t="shared" si="1"/>
        <v>0</v>
      </c>
    </row>
    <row r="9" spans="1:17" x14ac:dyDescent="0.25">
      <c r="A9" s="436"/>
      <c r="B9" s="333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17">
        <v>4812747</v>
      </c>
      <c r="Q9" s="38">
        <f t="shared" si="1"/>
        <v>0</v>
      </c>
    </row>
    <row r="10" spans="1:17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96">
        <v>10810958</v>
      </c>
      <c r="Q10" s="4">
        <f t="shared" si="1"/>
        <v>0</v>
      </c>
    </row>
    <row r="11" spans="1:17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96">
        <v>6863919</v>
      </c>
      <c r="Q11" s="4">
        <f t="shared" si="1"/>
        <v>0</v>
      </c>
    </row>
    <row r="12" spans="1:17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96">
        <v>4500000</v>
      </c>
      <c r="Q12" s="4">
        <f t="shared" si="1"/>
        <v>0</v>
      </c>
    </row>
    <row r="13" spans="1:17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96">
        <v>19452625</v>
      </c>
      <c r="Q13" s="4">
        <f t="shared" si="1"/>
        <v>0</v>
      </c>
    </row>
    <row r="14" spans="1:17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96">
        <v>15994463</v>
      </c>
      <c r="Q14" s="4">
        <f>O14-P14</f>
        <v>0</v>
      </c>
    </row>
    <row r="15" spans="1:17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96"/>
      <c r="Q15" s="4">
        <f t="shared" si="1"/>
        <v>0</v>
      </c>
    </row>
    <row r="16" spans="1:17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96"/>
      <c r="Q16" s="4">
        <f t="shared" si="1"/>
        <v>0</v>
      </c>
    </row>
    <row r="17" spans="1:18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96">
        <v>199713</v>
      </c>
      <c r="Q17" s="4">
        <f t="shared" si="1"/>
        <v>0</v>
      </c>
    </row>
    <row r="18" spans="1:18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96"/>
      <c r="Q18" s="4">
        <f t="shared" si="1"/>
        <v>0</v>
      </c>
    </row>
    <row r="19" spans="1:18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96"/>
      <c r="Q19" s="4">
        <f t="shared" si="1"/>
        <v>0</v>
      </c>
    </row>
    <row r="20" spans="1:18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96">
        <v>25189858</v>
      </c>
      <c r="Q20" s="4">
        <f t="shared" si="1"/>
        <v>0</v>
      </c>
    </row>
    <row r="21" spans="1:18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96">
        <v>654581</v>
      </c>
      <c r="Q21" s="4">
        <f t="shared" si="1"/>
        <v>0</v>
      </c>
    </row>
    <row r="22" spans="1:18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96">
        <v>17033910</v>
      </c>
      <c r="Q22" s="4">
        <f t="shared" si="1"/>
        <v>0</v>
      </c>
    </row>
    <row r="23" spans="1:18" x14ac:dyDescent="0.25">
      <c r="A23" s="441"/>
      <c r="B23" s="424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96">
        <v>8</v>
      </c>
      <c r="Q23" s="4">
        <f t="shared" si="1"/>
        <v>0</v>
      </c>
    </row>
    <row r="24" spans="1:18" x14ac:dyDescent="0.25">
      <c r="A24" s="441"/>
      <c r="B24" s="429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96">
        <v>0</v>
      </c>
      <c r="Q24" s="38">
        <f t="shared" si="1"/>
        <v>0</v>
      </c>
    </row>
    <row r="25" spans="1:18" x14ac:dyDescent="0.25">
      <c r="A25" s="442"/>
      <c r="B25" s="425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96">
        <v>0</v>
      </c>
      <c r="Q25" s="4">
        <f t="shared" si="1"/>
        <v>0</v>
      </c>
    </row>
    <row r="26" spans="1:18" ht="21" customHeight="1" x14ac:dyDescent="0.25">
      <c r="A26" s="347" t="s">
        <v>132</v>
      </c>
      <c r="B26" s="424" t="s">
        <v>4</v>
      </c>
      <c r="C26" s="111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96">
        <v>20415059</v>
      </c>
      <c r="Q26" s="4">
        <f t="shared" si="1"/>
        <v>0</v>
      </c>
    </row>
    <row r="27" spans="1:18" ht="21" customHeight="1" x14ac:dyDescent="0.25">
      <c r="A27" s="348"/>
      <c r="B27" s="425"/>
      <c r="C27" s="111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96">
        <v>58232268</v>
      </c>
      <c r="Q27" s="4">
        <f t="shared" si="1"/>
        <v>0</v>
      </c>
    </row>
    <row r="28" spans="1:18" ht="21" customHeight="1" x14ac:dyDescent="0.25">
      <c r="A28" s="349"/>
      <c r="B28" s="129" t="s">
        <v>128</v>
      </c>
      <c r="C28" s="111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96">
        <v>0</v>
      </c>
      <c r="Q28" s="38">
        <f t="shared" si="1"/>
        <v>0</v>
      </c>
      <c r="R28" s="132"/>
    </row>
    <row r="29" spans="1:18" x14ac:dyDescent="0.25">
      <c r="A29" s="126" t="s">
        <v>29</v>
      </c>
      <c r="B29" s="90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96">
        <v>288604677</v>
      </c>
      <c r="Q29" s="4">
        <f t="shared" si="1"/>
        <v>0</v>
      </c>
    </row>
    <row r="30" spans="1:18" x14ac:dyDescent="0.25">
      <c r="A30" s="126" t="s">
        <v>87</v>
      </c>
      <c r="B30" s="90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96">
        <v>2279883</v>
      </c>
      <c r="Q30" s="4">
        <f t="shared" si="1"/>
        <v>0</v>
      </c>
    </row>
    <row r="31" spans="1:18" x14ac:dyDescent="0.25">
      <c r="A31" s="63" t="s">
        <v>42</v>
      </c>
      <c r="B31" s="90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96">
        <v>44708894</v>
      </c>
      <c r="Q31" s="4">
        <f t="shared" si="1"/>
        <v>0</v>
      </c>
    </row>
    <row r="32" spans="1:18" ht="34.5" customHeight="1" x14ac:dyDescent="0.25">
      <c r="A32" s="433" t="s">
        <v>85</v>
      </c>
      <c r="B32" s="434"/>
      <c r="C32" s="435"/>
      <c r="D32" s="122">
        <f t="shared" ref="D32:Q32" si="2">SUM(D6:D31)</f>
        <v>426209554</v>
      </c>
      <c r="E32" s="122">
        <f t="shared" si="2"/>
        <v>516784976</v>
      </c>
      <c r="F32" s="122">
        <f t="shared" si="2"/>
        <v>0</v>
      </c>
      <c r="G32" s="122">
        <f t="shared" si="2"/>
        <v>-12025746</v>
      </c>
      <c r="H32" s="122">
        <f t="shared" si="2"/>
        <v>-1253</v>
      </c>
      <c r="I32" s="122">
        <f t="shared" si="2"/>
        <v>-225</v>
      </c>
      <c r="J32" s="122">
        <f t="shared" si="2"/>
        <v>15431586</v>
      </c>
      <c r="K32" s="122">
        <f t="shared" si="2"/>
        <v>0</v>
      </c>
      <c r="L32" s="122">
        <f t="shared" si="2"/>
        <v>-699706</v>
      </c>
      <c r="M32" s="122">
        <f t="shared" si="2"/>
        <v>16016</v>
      </c>
      <c r="N32" s="122">
        <f t="shared" si="2"/>
        <v>303990</v>
      </c>
      <c r="O32" s="122">
        <f t="shared" si="2"/>
        <v>519809638</v>
      </c>
      <c r="P32" s="123">
        <f t="shared" si="2"/>
        <v>519809638</v>
      </c>
      <c r="Q32" s="122">
        <f t="shared" si="2"/>
        <v>0</v>
      </c>
    </row>
    <row r="33" spans="1:17" ht="12.75" customHeight="1" x14ac:dyDescent="0.25">
      <c r="A33" s="347" t="s">
        <v>18</v>
      </c>
      <c r="B33" s="338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98">
        <v>0</v>
      </c>
      <c r="Q33" s="4">
        <f t="shared" ref="Q33:Q98" si="3">O33-P33</f>
        <v>24000</v>
      </c>
    </row>
    <row r="34" spans="1:17" ht="12.75" customHeight="1" x14ac:dyDescent="0.25">
      <c r="A34" s="348"/>
      <c r="B34" s="339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98">
        <v>1870</v>
      </c>
      <c r="Q34" s="4">
        <f t="shared" si="3"/>
        <v>0</v>
      </c>
    </row>
    <row r="35" spans="1:17" x14ac:dyDescent="0.25">
      <c r="A35" s="348"/>
      <c r="B35" s="339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98">
        <v>0</v>
      </c>
      <c r="Q35" s="4">
        <f t="shared" si="3"/>
        <v>1870</v>
      </c>
    </row>
    <row r="36" spans="1:17" x14ac:dyDescent="0.25">
      <c r="A36" s="348"/>
      <c r="B36" s="339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98">
        <v>67100</v>
      </c>
      <c r="Q36" s="4">
        <f t="shared" si="3"/>
        <v>0</v>
      </c>
    </row>
    <row r="37" spans="1:17" x14ac:dyDescent="0.25">
      <c r="A37" s="348"/>
      <c r="B37" s="339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98">
        <v>8202558</v>
      </c>
      <c r="Q37" s="4">
        <f t="shared" si="3"/>
        <v>10400458</v>
      </c>
    </row>
    <row r="38" spans="1:17" x14ac:dyDescent="0.25">
      <c r="A38" s="348"/>
      <c r="B38" s="339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98">
        <v>73260</v>
      </c>
      <c r="Q38" s="4">
        <f t="shared" si="3"/>
        <v>0</v>
      </c>
    </row>
    <row r="39" spans="1:17" x14ac:dyDescent="0.25">
      <c r="A39" s="348"/>
      <c r="B39" s="339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98">
        <v>86043</v>
      </c>
      <c r="Q39" s="4">
        <f t="shared" si="3"/>
        <v>507363</v>
      </c>
    </row>
    <row r="40" spans="1:17" x14ac:dyDescent="0.25">
      <c r="A40" s="348"/>
      <c r="B40" s="339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98">
        <v>83000</v>
      </c>
      <c r="Q40" s="4">
        <f t="shared" si="3"/>
        <v>0</v>
      </c>
    </row>
    <row r="41" spans="1:17" x14ac:dyDescent="0.25">
      <c r="A41" s="348"/>
      <c r="B41" s="340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98">
        <v>83538</v>
      </c>
      <c r="Q41" s="38">
        <f t="shared" si="3"/>
        <v>0</v>
      </c>
    </row>
    <row r="42" spans="1:17" x14ac:dyDescent="0.25">
      <c r="A42" s="348"/>
      <c r="B42" s="295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18">
        <v>2267</v>
      </c>
      <c r="Q42" s="38">
        <f t="shared" si="3"/>
        <v>0</v>
      </c>
    </row>
    <row r="43" spans="1:17" x14ac:dyDescent="0.25">
      <c r="A43" s="348"/>
      <c r="B43" s="337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98">
        <v>0</v>
      </c>
      <c r="Q43" s="4">
        <f t="shared" si="3"/>
        <v>0</v>
      </c>
    </row>
    <row r="44" spans="1:17" x14ac:dyDescent="0.25">
      <c r="A44" s="348"/>
      <c r="B44" s="337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98">
        <v>338060201</v>
      </c>
      <c r="Q44" s="4">
        <f t="shared" si="3"/>
        <v>0</v>
      </c>
    </row>
    <row r="45" spans="1:17" x14ac:dyDescent="0.25">
      <c r="A45" s="349"/>
      <c r="B45" s="77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98">
        <v>0</v>
      </c>
      <c r="Q45" s="4">
        <f t="shared" si="3"/>
        <v>0</v>
      </c>
    </row>
    <row r="46" spans="1:17" x14ac:dyDescent="0.25">
      <c r="A46" s="293" t="s">
        <v>24</v>
      </c>
      <c r="B46" s="295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98">
        <v>7005263</v>
      </c>
      <c r="Q46" s="4">
        <f t="shared" si="3"/>
        <v>0</v>
      </c>
    </row>
    <row r="47" spans="1:17" x14ac:dyDescent="0.25">
      <c r="A47" s="294"/>
      <c r="B47" s="296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98">
        <v>4500000</v>
      </c>
      <c r="Q47" s="4">
        <f t="shared" si="3"/>
        <v>0</v>
      </c>
    </row>
    <row r="48" spans="1:17" x14ac:dyDescent="0.25">
      <c r="A48" s="293" t="s">
        <v>30</v>
      </c>
      <c r="B48" s="295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98">
        <v>12676500</v>
      </c>
      <c r="Q48" s="4">
        <f t="shared" si="3"/>
        <v>0</v>
      </c>
    </row>
    <row r="49" spans="1:17" x14ac:dyDescent="0.25">
      <c r="A49" s="294"/>
      <c r="B49" s="296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98">
        <v>50000</v>
      </c>
      <c r="Q49" s="4">
        <f t="shared" si="3"/>
        <v>0</v>
      </c>
    </row>
    <row r="50" spans="1:17" x14ac:dyDescent="0.25">
      <c r="A50" s="293" t="s">
        <v>138</v>
      </c>
      <c r="B50" s="322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98"/>
      <c r="Q50" s="4">
        <f>O50-P50</f>
        <v>0</v>
      </c>
    </row>
    <row r="51" spans="1:17" x14ac:dyDescent="0.25">
      <c r="A51" s="312"/>
      <c r="B51" s="323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98">
        <v>16258950</v>
      </c>
      <c r="Q51" s="4">
        <f>O51-P51</f>
        <v>0</v>
      </c>
    </row>
    <row r="52" spans="1:17" x14ac:dyDescent="0.25">
      <c r="A52" s="293" t="s">
        <v>48</v>
      </c>
      <c r="B52" s="322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98">
        <v>0</v>
      </c>
      <c r="Q52" s="4">
        <f t="shared" si="3"/>
        <v>0</v>
      </c>
    </row>
    <row r="53" spans="1:17" x14ac:dyDescent="0.25">
      <c r="A53" s="321"/>
      <c r="B53" s="323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98">
        <v>0</v>
      </c>
      <c r="Q53" s="4">
        <f t="shared" si="3"/>
        <v>0</v>
      </c>
    </row>
    <row r="54" spans="1:17" x14ac:dyDescent="0.25">
      <c r="A54" s="321"/>
      <c r="B54" s="323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98">
        <v>0</v>
      </c>
      <c r="Q54" s="4">
        <f t="shared" si="3"/>
        <v>0</v>
      </c>
    </row>
    <row r="55" spans="1:17" x14ac:dyDescent="0.25">
      <c r="A55" s="321"/>
      <c r="B55" s="323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98">
        <v>500</v>
      </c>
      <c r="Q55" s="4">
        <f t="shared" si="3"/>
        <v>99213</v>
      </c>
    </row>
    <row r="56" spans="1:17" x14ac:dyDescent="0.25">
      <c r="A56" s="321"/>
      <c r="B56" s="323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98">
        <v>0</v>
      </c>
      <c r="Q56" s="4">
        <f t="shared" si="3"/>
        <v>0</v>
      </c>
    </row>
    <row r="57" spans="1:17" x14ac:dyDescent="0.25">
      <c r="A57" s="321"/>
      <c r="B57" s="323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98">
        <v>100000</v>
      </c>
      <c r="Q57" s="4">
        <f t="shared" si="3"/>
        <v>0</v>
      </c>
    </row>
    <row r="58" spans="1:17" x14ac:dyDescent="0.25">
      <c r="A58" s="321"/>
      <c r="B58" s="323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98">
        <v>0</v>
      </c>
      <c r="Q58" s="4">
        <f t="shared" si="3"/>
        <v>0</v>
      </c>
    </row>
    <row r="59" spans="1:17" x14ac:dyDescent="0.25">
      <c r="A59" s="321"/>
      <c r="B59" s="323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98">
        <v>0</v>
      </c>
      <c r="Q59" s="4">
        <f t="shared" si="3"/>
        <v>0</v>
      </c>
    </row>
    <row r="60" spans="1:17" x14ac:dyDescent="0.25">
      <c r="A60" s="321"/>
      <c r="B60" s="323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98">
        <v>0</v>
      </c>
      <c r="Q60" s="4">
        <f t="shared" si="3"/>
        <v>0</v>
      </c>
    </row>
    <row r="61" spans="1:17" x14ac:dyDescent="0.25">
      <c r="A61" s="321"/>
      <c r="B61" s="323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98">
        <v>0</v>
      </c>
      <c r="Q61" s="4">
        <f t="shared" si="3"/>
        <v>0</v>
      </c>
    </row>
    <row r="62" spans="1:17" x14ac:dyDescent="0.25">
      <c r="A62" s="321"/>
      <c r="B62" s="323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98">
        <v>0</v>
      </c>
      <c r="Q62" s="4">
        <f t="shared" si="3"/>
        <v>0</v>
      </c>
    </row>
    <row r="63" spans="1:17" x14ac:dyDescent="0.25">
      <c r="A63" s="321"/>
      <c r="B63" s="323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98">
        <v>0</v>
      </c>
      <c r="Q63" s="4">
        <f t="shared" si="3"/>
        <v>0</v>
      </c>
    </row>
    <row r="64" spans="1:17" x14ac:dyDescent="0.25">
      <c r="A64" s="293" t="s">
        <v>49</v>
      </c>
      <c r="B64" s="77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98">
        <v>0</v>
      </c>
      <c r="Q64" s="4">
        <f t="shared" si="3"/>
        <v>0</v>
      </c>
    </row>
    <row r="65" spans="1:17" ht="12.75" customHeight="1" x14ac:dyDescent="0.25">
      <c r="A65" s="321"/>
      <c r="B65" s="346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98">
        <v>840000</v>
      </c>
      <c r="Q65" s="4">
        <f t="shared" si="3"/>
        <v>0</v>
      </c>
    </row>
    <row r="66" spans="1:17" x14ac:dyDescent="0.25">
      <c r="A66" s="321"/>
      <c r="B66" s="346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98">
        <v>1057000</v>
      </c>
      <c r="Q66" s="4">
        <f t="shared" si="3"/>
        <v>3838000</v>
      </c>
    </row>
    <row r="67" spans="1:17" x14ac:dyDescent="0.25">
      <c r="A67" s="321"/>
      <c r="B67" s="346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98">
        <v>156800</v>
      </c>
      <c r="Q67" s="4">
        <f t="shared" si="3"/>
        <v>2912082</v>
      </c>
    </row>
    <row r="68" spans="1:17" x14ac:dyDescent="0.25">
      <c r="A68" s="321"/>
      <c r="B68" s="346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98">
        <v>0</v>
      </c>
      <c r="Q68" s="4">
        <f t="shared" si="3"/>
        <v>0</v>
      </c>
    </row>
    <row r="69" spans="1:17" x14ac:dyDescent="0.25">
      <c r="A69" s="321"/>
      <c r="B69" s="346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98">
        <v>0</v>
      </c>
      <c r="Q69" s="4">
        <f t="shared" si="3"/>
        <v>0</v>
      </c>
    </row>
    <row r="70" spans="1:17" x14ac:dyDescent="0.25">
      <c r="A70" s="321"/>
      <c r="B70" s="346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98">
        <v>0</v>
      </c>
      <c r="Q70" s="4">
        <f t="shared" si="3"/>
        <v>230000</v>
      </c>
    </row>
    <row r="71" spans="1:17" x14ac:dyDescent="0.25">
      <c r="A71" s="321"/>
      <c r="B71" s="346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98">
        <v>750000</v>
      </c>
      <c r="Q71" s="4">
        <f t="shared" si="3"/>
        <v>4180000</v>
      </c>
    </row>
    <row r="72" spans="1:17" x14ac:dyDescent="0.25">
      <c r="A72" s="321"/>
      <c r="B72" s="346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98">
        <v>7173608</v>
      </c>
      <c r="Q72" s="4">
        <f t="shared" si="3"/>
        <v>4517100</v>
      </c>
    </row>
    <row r="73" spans="1:17" x14ac:dyDescent="0.25">
      <c r="A73" s="321"/>
      <c r="B73" s="346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98">
        <v>0</v>
      </c>
      <c r="Q73" s="4">
        <f t="shared" si="3"/>
        <v>26146</v>
      </c>
    </row>
    <row r="74" spans="1:17" x14ac:dyDescent="0.25">
      <c r="A74" s="321"/>
      <c r="B74" s="346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98">
        <v>1936872</v>
      </c>
      <c r="Q74" s="4">
        <f t="shared" si="3"/>
        <v>3191049</v>
      </c>
    </row>
    <row r="75" spans="1:17" x14ac:dyDescent="0.25">
      <c r="A75" s="321"/>
      <c r="B75" s="346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98">
        <v>0</v>
      </c>
      <c r="Q75" s="4">
        <f t="shared" si="3"/>
        <v>229492</v>
      </c>
    </row>
    <row r="76" spans="1:17" x14ac:dyDescent="0.25">
      <c r="A76" s="321"/>
      <c r="B76" s="346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98">
        <v>0</v>
      </c>
      <c r="Q76" s="4">
        <f t="shared" si="3"/>
        <v>0</v>
      </c>
    </row>
    <row r="77" spans="1:17" x14ac:dyDescent="0.25">
      <c r="A77" s="321"/>
      <c r="B77" s="346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98">
        <v>704400</v>
      </c>
      <c r="Q77" s="4">
        <f t="shared" si="3"/>
        <v>0</v>
      </c>
    </row>
    <row r="78" spans="1:17" x14ac:dyDescent="0.25">
      <c r="A78" s="321"/>
      <c r="B78" s="346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98">
        <v>1818096</v>
      </c>
      <c r="Q78" s="4">
        <f t="shared" si="3"/>
        <v>0</v>
      </c>
    </row>
    <row r="79" spans="1:17" x14ac:dyDescent="0.25">
      <c r="A79" s="321"/>
      <c r="B79" s="346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98">
        <v>2568661</v>
      </c>
      <c r="Q79" s="4">
        <f t="shared" si="3"/>
        <v>109899</v>
      </c>
    </row>
    <row r="80" spans="1:17" x14ac:dyDescent="0.25">
      <c r="A80" s="321"/>
      <c r="B80" s="346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98">
        <v>1374613</v>
      </c>
      <c r="Q80" s="4">
        <f t="shared" si="3"/>
        <v>29672</v>
      </c>
    </row>
    <row r="81" spans="1:18" x14ac:dyDescent="0.25">
      <c r="A81" s="321"/>
      <c r="B81" s="346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98">
        <v>2828729</v>
      </c>
      <c r="Q81" s="4">
        <f t="shared" si="3"/>
        <v>1293214</v>
      </c>
    </row>
    <row r="82" spans="1:18" x14ac:dyDescent="0.25">
      <c r="A82" s="294"/>
      <c r="B82" s="346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98">
        <v>493942</v>
      </c>
      <c r="Q82" s="4">
        <f t="shared" si="3"/>
        <v>618982</v>
      </c>
    </row>
    <row r="83" spans="1:18" ht="16.5" customHeight="1" x14ac:dyDescent="0.25">
      <c r="A83" s="430" t="s">
        <v>127</v>
      </c>
      <c r="B83" s="424" t="s">
        <v>128</v>
      </c>
      <c r="C83" s="116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98">
        <v>3164484</v>
      </c>
      <c r="Q83" s="4">
        <f t="shared" si="3"/>
        <v>2068329</v>
      </c>
    </row>
    <row r="84" spans="1:18" x14ac:dyDescent="0.25">
      <c r="A84" s="431"/>
      <c r="B84" s="429"/>
      <c r="C84" s="116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98">
        <v>553782</v>
      </c>
      <c r="Q84" s="4">
        <f t="shared" si="3"/>
        <v>361956</v>
      </c>
    </row>
    <row r="85" spans="1:18" x14ac:dyDescent="0.25">
      <c r="A85" s="431"/>
      <c r="B85" s="429"/>
      <c r="C85" s="116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98">
        <v>2406466</v>
      </c>
      <c r="Q85" s="4">
        <f t="shared" si="3"/>
        <v>0</v>
      </c>
      <c r="R85" s="132"/>
    </row>
    <row r="86" spans="1:18" x14ac:dyDescent="0.25">
      <c r="A86" s="431"/>
      <c r="B86" s="429"/>
      <c r="C86" s="116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98">
        <v>27244</v>
      </c>
      <c r="Q86" s="4">
        <f t="shared" si="3"/>
        <v>0</v>
      </c>
      <c r="R86" s="132"/>
    </row>
    <row r="87" spans="1:18" x14ac:dyDescent="0.25">
      <c r="A87" s="431"/>
      <c r="B87" s="429"/>
      <c r="C87" s="116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98">
        <v>0</v>
      </c>
      <c r="Q87" s="4">
        <f t="shared" si="3"/>
        <v>2160630</v>
      </c>
      <c r="R87" s="132"/>
    </row>
    <row r="88" spans="1:18" x14ac:dyDescent="0.25">
      <c r="A88" s="431"/>
      <c r="B88" s="429"/>
      <c r="C88" s="116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98">
        <v>275590</v>
      </c>
      <c r="Q88" s="4">
        <f t="shared" si="3"/>
        <v>570591</v>
      </c>
      <c r="R88" s="132"/>
    </row>
    <row r="89" spans="1:18" x14ac:dyDescent="0.25">
      <c r="A89" s="431"/>
      <c r="B89" s="429"/>
      <c r="C89" s="116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98">
        <v>3287559</v>
      </c>
      <c r="Q89" s="4">
        <f t="shared" si="3"/>
        <v>2340076</v>
      </c>
      <c r="R89" s="132"/>
    </row>
    <row r="90" spans="1:18" x14ac:dyDescent="0.25">
      <c r="A90" s="431"/>
      <c r="B90" s="429"/>
      <c r="C90" s="116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98">
        <v>0</v>
      </c>
      <c r="Q90" s="4">
        <f t="shared" si="3"/>
        <v>354000</v>
      </c>
      <c r="R90" s="132"/>
    </row>
    <row r="91" spans="1:18" x14ac:dyDescent="0.25">
      <c r="A91" s="431"/>
      <c r="B91" s="429"/>
      <c r="C91" s="116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98">
        <v>742766</v>
      </c>
      <c r="Q91" s="38">
        <f t="shared" si="3"/>
        <v>1197460</v>
      </c>
      <c r="R91" s="132"/>
    </row>
    <row r="92" spans="1:18" x14ac:dyDescent="0.25">
      <c r="A92" s="431"/>
      <c r="B92" s="429"/>
      <c r="C92" s="116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98">
        <v>904126</v>
      </c>
      <c r="Q92" s="4">
        <f t="shared" si="3"/>
        <v>0</v>
      </c>
      <c r="R92" s="132"/>
    </row>
    <row r="93" spans="1:18" x14ac:dyDescent="0.25">
      <c r="A93" s="431"/>
      <c r="B93" s="429"/>
      <c r="C93" s="116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98">
        <v>262453</v>
      </c>
      <c r="Q93" s="4">
        <f t="shared" si="3"/>
        <v>0</v>
      </c>
      <c r="R93" s="132"/>
    </row>
    <row r="94" spans="1:18" x14ac:dyDescent="0.25">
      <c r="A94" s="431"/>
      <c r="B94" s="429"/>
      <c r="C94" s="116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98">
        <v>817800</v>
      </c>
      <c r="Q94" s="4">
        <f t="shared" si="3"/>
        <v>0</v>
      </c>
      <c r="R94" s="132"/>
    </row>
    <row r="95" spans="1:18" ht="13.5" customHeight="1" x14ac:dyDescent="0.25">
      <c r="A95" s="431"/>
      <c r="B95" s="429"/>
      <c r="C95" s="116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98">
        <v>7259200</v>
      </c>
      <c r="Q95" s="4">
        <f t="shared" si="3"/>
        <v>0</v>
      </c>
    </row>
    <row r="96" spans="1:18" ht="13.5" customHeight="1" x14ac:dyDescent="0.25">
      <c r="A96" s="431"/>
      <c r="B96" s="429"/>
      <c r="C96" s="116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98">
        <v>2251652</v>
      </c>
      <c r="Q96" s="4">
        <f t="shared" si="3"/>
        <v>0</v>
      </c>
    </row>
    <row r="97" spans="1:17" x14ac:dyDescent="0.25">
      <c r="A97" s="431"/>
      <c r="B97" s="429"/>
      <c r="C97" s="116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98">
        <v>0</v>
      </c>
      <c r="Q97" s="4">
        <f t="shared" si="3"/>
        <v>37512727</v>
      </c>
    </row>
    <row r="98" spans="1:17" x14ac:dyDescent="0.25">
      <c r="A98" s="432"/>
      <c r="B98" s="425"/>
      <c r="C98" s="116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98">
        <v>0</v>
      </c>
      <c r="Q98" s="4">
        <f t="shared" si="3"/>
        <v>10128436</v>
      </c>
    </row>
    <row r="99" spans="1:17" ht="23.25" customHeight="1" x14ac:dyDescent="0.25">
      <c r="A99" s="433" t="s">
        <v>86</v>
      </c>
      <c r="B99" s="434"/>
      <c r="C99" s="435"/>
      <c r="D99" s="122">
        <f t="shared" ref="D99:Q99" si="6">SUM(D33:D98)</f>
        <v>426209554</v>
      </c>
      <c r="E99" s="122">
        <f t="shared" si="6"/>
        <v>516784976</v>
      </c>
      <c r="F99" s="122">
        <f t="shared" si="6"/>
        <v>0</v>
      </c>
      <c r="G99" s="122">
        <f t="shared" si="6"/>
        <v>-12025746</v>
      </c>
      <c r="H99" s="122">
        <f t="shared" si="6"/>
        <v>-1253</v>
      </c>
      <c r="I99" s="122">
        <f t="shared" si="6"/>
        <v>-225</v>
      </c>
      <c r="J99" s="122">
        <f t="shared" si="6"/>
        <v>15431586</v>
      </c>
      <c r="K99" s="122">
        <f t="shared" si="6"/>
        <v>0</v>
      </c>
      <c r="L99" s="122">
        <f t="shared" si="6"/>
        <v>-699706</v>
      </c>
      <c r="M99" s="122">
        <f t="shared" si="6"/>
        <v>16016</v>
      </c>
      <c r="N99" s="122">
        <f t="shared" si="6"/>
        <v>303990</v>
      </c>
      <c r="O99" s="122">
        <f t="shared" si="6"/>
        <v>519809638</v>
      </c>
      <c r="P99" s="122">
        <f t="shared" si="6"/>
        <v>430906893</v>
      </c>
      <c r="Q99" s="122">
        <f t="shared" si="6"/>
        <v>88902745</v>
      </c>
    </row>
    <row r="100" spans="1:17" x14ac:dyDescent="0.25">
      <c r="F100" s="2"/>
    </row>
    <row r="101" spans="1:17" x14ac:dyDescent="0.25">
      <c r="F101" s="2"/>
    </row>
    <row r="102" spans="1:17" x14ac:dyDescent="0.25">
      <c r="F102" s="2"/>
    </row>
    <row r="103" spans="1:17" ht="15.6" x14ac:dyDescent="0.3">
      <c r="A103" s="64" t="s">
        <v>140</v>
      </c>
      <c r="F103" s="2"/>
    </row>
    <row r="104" spans="1:17" x14ac:dyDescent="0.25">
      <c r="G104" s="70">
        <v>43830</v>
      </c>
      <c r="Q104" s="55"/>
    </row>
    <row r="105" spans="1:17" s="79" customFormat="1" ht="71.25" customHeight="1" x14ac:dyDescent="0.25">
      <c r="A105" s="341" t="s">
        <v>101</v>
      </c>
      <c r="B105" s="342"/>
      <c r="C105" s="135" t="s">
        <v>44</v>
      </c>
      <c r="D105" s="136" t="s">
        <v>21</v>
      </c>
      <c r="E105" s="136" t="s">
        <v>172</v>
      </c>
      <c r="F105" s="137" t="s">
        <v>43</v>
      </c>
      <c r="G105" s="138" t="s">
        <v>185</v>
      </c>
      <c r="H105" s="138" t="s">
        <v>186</v>
      </c>
      <c r="I105" s="138" t="s">
        <v>194</v>
      </c>
      <c r="J105" s="139" t="s">
        <v>187</v>
      </c>
      <c r="K105" s="139" t="s">
        <v>188</v>
      </c>
      <c r="L105" s="139" t="s">
        <v>190</v>
      </c>
      <c r="M105" s="139" t="s">
        <v>195</v>
      </c>
      <c r="N105" s="139" t="s">
        <v>189</v>
      </c>
      <c r="O105" s="136" t="s">
        <v>181</v>
      </c>
      <c r="P105" s="99" t="s">
        <v>182</v>
      </c>
    </row>
    <row r="106" spans="1:17" x14ac:dyDescent="0.25">
      <c r="A106" s="343"/>
      <c r="B106" s="330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5">
      <c r="A107" s="343"/>
      <c r="B107" s="330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5">
      <c r="A108" s="343"/>
      <c r="B108" s="330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5">
      <c r="A109" s="343"/>
      <c r="B109" s="330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5">
      <c r="A110" s="343"/>
      <c r="B110" s="330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5">
      <c r="A111" s="343"/>
      <c r="B111" s="330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5">
      <c r="A112" s="343"/>
      <c r="B112" s="330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5">
      <c r="A113" s="343"/>
      <c r="B113" s="330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0">
        <f t="shared" si="27"/>
        <v>28044581</v>
      </c>
    </row>
    <row r="114" spans="1:17" x14ac:dyDescent="0.25">
      <c r="A114" s="343"/>
      <c r="B114" s="330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2">
        <f t="shared" si="30"/>
        <v>28044581</v>
      </c>
      <c r="Q114" s="1"/>
    </row>
    <row r="115" spans="1:17" x14ac:dyDescent="0.25">
      <c r="A115" s="343"/>
      <c r="B115" s="330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5">
      <c r="A116" s="343"/>
      <c r="B116" s="330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38">
        <f t="shared" si="36"/>
        <v>4004484</v>
      </c>
    </row>
    <row r="117" spans="1:17" x14ac:dyDescent="0.25">
      <c r="A117" s="343"/>
      <c r="B117" s="330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38">
        <f t="shared" si="39"/>
        <v>1057000</v>
      </c>
    </row>
    <row r="118" spans="1:17" x14ac:dyDescent="0.25">
      <c r="A118" s="343"/>
      <c r="B118" s="330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5">
      <c r="A119" s="343"/>
      <c r="B119" s="330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5">
      <c r="A120" s="343"/>
      <c r="B120" s="330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5">
      <c r="A121" s="343"/>
      <c r="B121" s="330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5">
      <c r="A122" s="343"/>
      <c r="B122" s="330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5">
      <c r="A123" s="343"/>
      <c r="B123" s="330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0">
        <f t="shared" si="57"/>
        <v>0</v>
      </c>
    </row>
    <row r="124" spans="1:17" x14ac:dyDescent="0.25">
      <c r="A124" s="343"/>
      <c r="B124" s="330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5">
      <c r="A125" s="343"/>
      <c r="B125" s="330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5">
      <c r="A126" s="343"/>
      <c r="B126" s="330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5">
      <c r="A127" s="343"/>
      <c r="B127" s="330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0">
        <f t="shared" si="69"/>
        <v>0</v>
      </c>
    </row>
    <row r="128" spans="1:17" x14ac:dyDescent="0.25">
      <c r="A128" s="343"/>
      <c r="B128" s="330"/>
      <c r="C128" s="63" t="s">
        <v>117</v>
      </c>
      <c r="D128" s="101">
        <f t="shared" ref="D128:O128" si="72">D38+D90</f>
        <v>0</v>
      </c>
      <c r="E128" s="101">
        <f t="shared" si="72"/>
        <v>427260</v>
      </c>
      <c r="F128" s="101">
        <f t="shared" si="72"/>
        <v>0</v>
      </c>
      <c r="G128" s="101">
        <f t="shared" si="72"/>
        <v>0</v>
      </c>
      <c r="H128" s="101">
        <f t="shared" si="72"/>
        <v>0</v>
      </c>
      <c r="I128" s="101">
        <f t="shared" si="72"/>
        <v>0</v>
      </c>
      <c r="J128" s="101">
        <f t="shared" ref="J128:N128" si="73">J38+J90</f>
        <v>0</v>
      </c>
      <c r="K128" s="101">
        <f t="shared" si="73"/>
        <v>0</v>
      </c>
      <c r="L128" s="101">
        <f t="shared" ref="L128:M128" si="74">L38+L90</f>
        <v>0</v>
      </c>
      <c r="M128" s="101">
        <f t="shared" si="74"/>
        <v>0</v>
      </c>
      <c r="N128" s="101">
        <f t="shared" si="73"/>
        <v>0</v>
      </c>
      <c r="O128" s="101">
        <f t="shared" si="72"/>
        <v>427260</v>
      </c>
      <c r="P128" s="101">
        <f>P38+P90</f>
        <v>73260</v>
      </c>
    </row>
    <row r="129" spans="1:17" x14ac:dyDescent="0.25">
      <c r="A129" s="343"/>
      <c r="B129" s="330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5">
      <c r="A130" s="343"/>
      <c r="B130" s="330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0">
        <f t="shared" si="78"/>
        <v>83000</v>
      </c>
    </row>
    <row r="131" spans="1:17" x14ac:dyDescent="0.25">
      <c r="A131" s="343"/>
      <c r="B131" s="330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5">
      <c r="A132" s="343"/>
      <c r="B132" s="330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5">
      <c r="A133" s="343"/>
      <c r="B133" s="330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0">
        <f t="shared" si="87"/>
        <v>0</v>
      </c>
    </row>
    <row r="134" spans="1:17" x14ac:dyDescent="0.25">
      <c r="A134" s="343"/>
      <c r="B134" s="330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19">
        <f t="shared" si="90"/>
        <v>19684030</v>
      </c>
    </row>
    <row r="135" spans="1:17" x14ac:dyDescent="0.25">
      <c r="A135" s="343"/>
      <c r="B135" s="330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0">
        <f t="shared" si="93"/>
        <v>16308950</v>
      </c>
    </row>
    <row r="136" spans="1:17" x14ac:dyDescent="0.25">
      <c r="A136" s="343"/>
      <c r="B136" s="330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2">
        <f t="shared" si="96"/>
        <v>35992980</v>
      </c>
      <c r="Q136" s="1"/>
    </row>
    <row r="137" spans="1:17" x14ac:dyDescent="0.25">
      <c r="A137" s="343"/>
      <c r="B137" s="330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5">
      <c r="A138" s="343"/>
      <c r="B138" s="330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5">
      <c r="A139" s="343"/>
      <c r="B139" s="330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5">
      <c r="A140" s="343"/>
      <c r="B140" s="330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5">
      <c r="A141" s="343"/>
      <c r="B141" s="330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5">
      <c r="A142" s="343"/>
      <c r="B142" s="330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5">
      <c r="A143" s="343"/>
      <c r="B143" s="330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5">
      <c r="A144" s="343"/>
      <c r="B144" s="330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5">
      <c r="A145" s="343"/>
      <c r="B145" s="330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03">
        <f t="shared" si="121"/>
        <v>4500000</v>
      </c>
      <c r="Q145" s="1"/>
    </row>
    <row r="146" spans="1:17" x14ac:dyDescent="0.25">
      <c r="A146" s="343"/>
      <c r="B146" s="330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04">
        <f t="shared" si="124"/>
        <v>338060201</v>
      </c>
      <c r="Q146" s="1"/>
    </row>
    <row r="147" spans="1:17" x14ac:dyDescent="0.25">
      <c r="A147" s="344"/>
      <c r="B147" s="345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5">
      <c r="A148" s="1"/>
      <c r="B148" s="91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05"/>
      <c r="Q148" s="1"/>
    </row>
    <row r="149" spans="1:17" x14ac:dyDescent="0.25">
      <c r="C149" s="5"/>
      <c r="D149" s="5"/>
      <c r="F149" s="2"/>
    </row>
    <row r="150" spans="1:17" x14ac:dyDescent="0.25">
      <c r="C150" s="5"/>
      <c r="D150" s="5"/>
      <c r="F150" s="2"/>
    </row>
    <row r="153" spans="1:17" x14ac:dyDescent="0.25">
      <c r="A153" s="16" t="s">
        <v>52</v>
      </c>
      <c r="B153" s="16"/>
      <c r="C153" s="16"/>
      <c r="D153" s="16"/>
      <c r="E153" s="16"/>
      <c r="F153" s="16"/>
    </row>
    <row r="154" spans="1:17" x14ac:dyDescent="0.25">
      <c r="A154" s="13"/>
      <c r="B154" s="13"/>
      <c r="C154" s="13"/>
      <c r="D154" s="14"/>
      <c r="E154" s="14"/>
      <c r="F154" s="15"/>
    </row>
    <row r="155" spans="1:17" x14ac:dyDescent="0.25">
      <c r="A155" s="16" t="s">
        <v>191</v>
      </c>
      <c r="B155" s="16"/>
      <c r="C155" s="16"/>
      <c r="D155" s="16"/>
      <c r="E155" s="17"/>
      <c r="F155" s="140">
        <f>SUM(N30,N31,M31)</f>
        <v>-77445</v>
      </c>
    </row>
    <row r="156" spans="1:17" x14ac:dyDescent="0.25">
      <c r="A156" s="16" t="s">
        <v>192</v>
      </c>
      <c r="B156" s="16"/>
      <c r="C156" s="16"/>
      <c r="D156" s="16"/>
      <c r="E156" s="17"/>
      <c r="F156" s="140">
        <f>SUM(N29)</f>
        <v>397451</v>
      </c>
    </row>
    <row r="157" spans="1:17" x14ac:dyDescent="0.25">
      <c r="A157" s="16" t="s">
        <v>147</v>
      </c>
      <c r="B157" s="16"/>
      <c r="C157" s="16"/>
      <c r="D157" s="16"/>
      <c r="E157" s="17"/>
      <c r="F157" s="140">
        <f>SUM(L11,L13,L14)</f>
        <v>-699706</v>
      </c>
    </row>
    <row r="158" spans="1:17" x14ac:dyDescent="0.25">
      <c r="A158" s="318" t="s">
        <v>159</v>
      </c>
      <c r="B158" s="318"/>
      <c r="C158" s="318"/>
      <c r="D158" s="318"/>
      <c r="E158" s="17"/>
      <c r="F158" s="140">
        <f>SUM(J26,G20)</f>
        <v>-5449639</v>
      </c>
    </row>
    <row r="159" spans="1:17" x14ac:dyDescent="0.25">
      <c r="A159" s="318" t="s">
        <v>193</v>
      </c>
      <c r="B159" s="318"/>
      <c r="C159" s="318"/>
      <c r="D159" s="318"/>
      <c r="E159" s="17"/>
      <c r="F159" s="140">
        <f>H9</f>
        <v>-1253</v>
      </c>
    </row>
    <row r="160" spans="1:17" x14ac:dyDescent="0.25">
      <c r="A160" s="16" t="s">
        <v>158</v>
      </c>
      <c r="B160" s="16"/>
      <c r="C160" s="16"/>
      <c r="D160" s="16"/>
      <c r="E160" s="17"/>
      <c r="F160" s="140">
        <f>J27</f>
        <v>8856279</v>
      </c>
    </row>
    <row r="161" spans="1:6" x14ac:dyDescent="0.25">
      <c r="A161" s="17" t="s">
        <v>61</v>
      </c>
      <c r="B161" s="17"/>
      <c r="C161" s="17"/>
      <c r="D161" s="17"/>
      <c r="E161" s="17"/>
      <c r="F161" s="140">
        <v>0</v>
      </c>
    </row>
    <row r="162" spans="1:6" x14ac:dyDescent="0.25">
      <c r="A162" s="318" t="s">
        <v>62</v>
      </c>
      <c r="B162" s="318"/>
      <c r="C162" s="318"/>
      <c r="D162" s="318"/>
      <c r="E162" s="17"/>
      <c r="F162" s="140">
        <f>G25+I6+K6+K8+I8</f>
        <v>-1025</v>
      </c>
    </row>
    <row r="163" spans="1:6" x14ac:dyDescent="0.25">
      <c r="A163" s="18" t="s">
        <v>149</v>
      </c>
      <c r="B163" s="18"/>
      <c r="C163" s="18"/>
      <c r="D163" s="18"/>
      <c r="E163" s="18"/>
      <c r="F163" s="141">
        <v>0</v>
      </c>
    </row>
    <row r="164" spans="1:6" x14ac:dyDescent="0.25">
      <c r="A164" s="318" t="s">
        <v>63</v>
      </c>
      <c r="B164" s="318"/>
      <c r="C164" s="318"/>
      <c r="D164" s="318"/>
      <c r="E164" s="17"/>
      <c r="F164" s="140">
        <f>SUM(F155:F163)</f>
        <v>3024662</v>
      </c>
    </row>
    <row r="165" spans="1:6" x14ac:dyDescent="0.25">
      <c r="A165" s="320"/>
      <c r="B165" s="320"/>
      <c r="C165" s="320"/>
      <c r="D165" s="320"/>
      <c r="E165" s="320"/>
      <c r="F165" s="320"/>
    </row>
    <row r="166" spans="1:6" x14ac:dyDescent="0.25">
      <c r="A166" s="320"/>
      <c r="B166" s="320"/>
      <c r="C166" s="320"/>
      <c r="D166" s="320"/>
      <c r="E166" s="320"/>
      <c r="F166" s="320"/>
    </row>
    <row r="167" spans="1:6" x14ac:dyDescent="0.25">
      <c r="A167" s="320"/>
      <c r="B167" s="320"/>
      <c r="C167" s="320"/>
      <c r="D167" s="320"/>
      <c r="E167" s="320"/>
      <c r="F167" s="320"/>
    </row>
    <row r="168" spans="1:6" x14ac:dyDescent="0.25">
      <c r="A168" s="318" t="s">
        <v>64</v>
      </c>
      <c r="B168" s="318"/>
      <c r="C168" s="318"/>
      <c r="D168" s="318"/>
      <c r="E168" s="318"/>
      <c r="F168" s="318"/>
    </row>
    <row r="169" spans="1:6" x14ac:dyDescent="0.25">
      <c r="A169" s="320"/>
      <c r="B169" s="320"/>
      <c r="C169" s="320"/>
      <c r="D169" s="320"/>
      <c r="E169" s="320"/>
      <c r="F169" s="320"/>
    </row>
    <row r="170" spans="1:6" x14ac:dyDescent="0.25">
      <c r="A170" s="318" t="s">
        <v>65</v>
      </c>
      <c r="B170" s="318"/>
      <c r="C170" s="318"/>
      <c r="D170" s="318"/>
      <c r="E170" s="17"/>
      <c r="F170" s="15">
        <f>H44+N44+M44</f>
        <v>318753</v>
      </c>
    </row>
    <row r="171" spans="1:6" x14ac:dyDescent="0.25">
      <c r="A171" s="17" t="s">
        <v>150</v>
      </c>
      <c r="B171" s="17"/>
      <c r="C171" s="17"/>
      <c r="D171" s="17"/>
      <c r="E171" s="17"/>
      <c r="F171" s="15">
        <f>H42</f>
        <v>0</v>
      </c>
    </row>
    <row r="172" spans="1:6" x14ac:dyDescent="0.25">
      <c r="A172" s="318" t="s">
        <v>66</v>
      </c>
      <c r="B172" s="318"/>
      <c r="C172" s="318"/>
      <c r="D172" s="318"/>
      <c r="E172" s="17"/>
      <c r="F172" s="15">
        <f>G65+G66+J83</f>
        <v>-3957671</v>
      </c>
    </row>
    <row r="173" spans="1:6" x14ac:dyDescent="0.25">
      <c r="A173" s="318" t="s">
        <v>67</v>
      </c>
      <c r="B173" s="318"/>
      <c r="C173" s="318"/>
      <c r="D173" s="318"/>
      <c r="E173" s="17"/>
      <c r="F173" s="15">
        <f>G67+J84</f>
        <v>318555</v>
      </c>
    </row>
    <row r="174" spans="1:6" x14ac:dyDescent="0.25">
      <c r="A174" s="318" t="s">
        <v>68</v>
      </c>
      <c r="B174" s="318"/>
      <c r="C174" s="318"/>
      <c r="D174" s="318"/>
      <c r="E174" s="17"/>
      <c r="F174" s="15">
        <f>J92+J91+J89+J87+G73+G72+G71+G69+G68+I41+H37+K36+L37+I36</f>
        <v>-2511254</v>
      </c>
    </row>
    <row r="175" spans="1:6" x14ac:dyDescent="0.25">
      <c r="A175" s="17" t="s">
        <v>151</v>
      </c>
      <c r="B175" s="17"/>
      <c r="C175" s="17"/>
      <c r="D175" s="17"/>
      <c r="E175" s="17"/>
      <c r="F175" s="15">
        <v>0</v>
      </c>
    </row>
    <row r="176" spans="1:6" x14ac:dyDescent="0.25">
      <c r="A176" s="17" t="s">
        <v>157</v>
      </c>
      <c r="B176" s="17"/>
      <c r="C176" s="17"/>
      <c r="D176" s="17"/>
      <c r="E176" s="17"/>
      <c r="F176" s="15">
        <f>J97+J98</f>
        <v>8856279</v>
      </c>
    </row>
    <row r="177" spans="1:6" x14ac:dyDescent="0.25">
      <c r="A177" s="17" t="s">
        <v>69</v>
      </c>
      <c r="B177" s="17"/>
      <c r="C177" s="17"/>
      <c r="D177" s="17"/>
      <c r="E177" s="17"/>
      <c r="F177" s="15">
        <v>0</v>
      </c>
    </row>
    <row r="178" spans="1:6" x14ac:dyDescent="0.25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5">
      <c r="A179" s="316" t="s">
        <v>63</v>
      </c>
      <c r="B179" s="316"/>
      <c r="C179" s="316"/>
      <c r="D179" s="316"/>
      <c r="E179" s="17"/>
      <c r="F179" s="15">
        <f>SUM(F170:F178)</f>
        <v>3024662</v>
      </c>
    </row>
    <row r="180" spans="1:6" x14ac:dyDescent="0.25">
      <c r="A180" s="17"/>
      <c r="B180" s="16"/>
      <c r="C180" s="23"/>
      <c r="D180" s="14"/>
      <c r="E180" s="14"/>
      <c r="F180" s="15"/>
    </row>
    <row r="181" spans="1:6" x14ac:dyDescent="0.25">
      <c r="A181" s="318" t="s">
        <v>70</v>
      </c>
      <c r="B181" s="318"/>
      <c r="C181" s="318"/>
      <c r="D181" s="318"/>
      <c r="E181" s="318"/>
      <c r="F181" s="318"/>
    </row>
    <row r="182" spans="1:6" x14ac:dyDescent="0.25">
      <c r="A182" s="13"/>
      <c r="B182" s="13"/>
      <c r="C182" s="13"/>
      <c r="D182" s="14"/>
      <c r="E182" s="14"/>
      <c r="F182" s="15"/>
    </row>
    <row r="183" spans="1:6" x14ac:dyDescent="0.25">
      <c r="A183" s="16" t="s">
        <v>145</v>
      </c>
      <c r="B183" s="16"/>
      <c r="C183" s="16"/>
      <c r="D183" s="16"/>
      <c r="E183" s="17"/>
      <c r="F183" s="15">
        <f>F20+F23</f>
        <v>0</v>
      </c>
    </row>
    <row r="184" spans="1:6" x14ac:dyDescent="0.25">
      <c r="A184" s="318" t="s">
        <v>146</v>
      </c>
      <c r="B184" s="318"/>
      <c r="C184" s="318"/>
      <c r="D184" s="318"/>
      <c r="E184" s="17"/>
      <c r="F184" s="15">
        <v>0</v>
      </c>
    </row>
    <row r="185" spans="1:6" x14ac:dyDescent="0.25">
      <c r="A185" s="16" t="s">
        <v>147</v>
      </c>
      <c r="B185" s="17"/>
      <c r="C185" s="17"/>
      <c r="D185" s="17"/>
      <c r="E185" s="17"/>
      <c r="F185" s="15">
        <v>0</v>
      </c>
    </row>
    <row r="186" spans="1:6" x14ac:dyDescent="0.25">
      <c r="A186" s="318" t="s">
        <v>148</v>
      </c>
      <c r="B186" s="318"/>
      <c r="C186" s="318"/>
      <c r="D186" s="318"/>
      <c r="E186" s="17"/>
      <c r="F186" s="15">
        <v>0</v>
      </c>
    </row>
    <row r="187" spans="1:6" x14ac:dyDescent="0.25">
      <c r="A187" s="318" t="s">
        <v>153</v>
      </c>
      <c r="B187" s="318"/>
      <c r="C187" s="318"/>
      <c r="D187" s="318"/>
      <c r="E187" s="17"/>
      <c r="F187" s="15">
        <v>0</v>
      </c>
    </row>
    <row r="188" spans="1:6" x14ac:dyDescent="0.25">
      <c r="A188" s="16" t="s">
        <v>154</v>
      </c>
      <c r="B188" s="16"/>
      <c r="C188" s="16"/>
      <c r="D188" s="16"/>
      <c r="E188" s="17"/>
      <c r="F188" s="15">
        <v>0</v>
      </c>
    </row>
    <row r="189" spans="1:6" x14ac:dyDescent="0.25">
      <c r="A189" s="17" t="s">
        <v>61</v>
      </c>
      <c r="B189" s="17"/>
      <c r="C189" s="17"/>
      <c r="D189" s="17"/>
      <c r="E189" s="17"/>
      <c r="F189" s="15">
        <v>0</v>
      </c>
    </row>
    <row r="190" spans="1:6" x14ac:dyDescent="0.25">
      <c r="A190" s="319" t="s">
        <v>62</v>
      </c>
      <c r="B190" s="319"/>
      <c r="C190" s="319"/>
      <c r="D190" s="319"/>
      <c r="E190" s="18"/>
      <c r="F190" s="19">
        <v>0</v>
      </c>
    </row>
    <row r="191" spans="1:6" x14ac:dyDescent="0.25">
      <c r="A191" s="316" t="s">
        <v>63</v>
      </c>
      <c r="B191" s="316"/>
      <c r="C191" s="316"/>
      <c r="D191" s="316"/>
      <c r="E191" s="17"/>
      <c r="F191" s="15">
        <f>SUM(F183:F190)</f>
        <v>0</v>
      </c>
    </row>
    <row r="192" spans="1:6" x14ac:dyDescent="0.25">
      <c r="A192" s="320"/>
      <c r="B192" s="320"/>
      <c r="C192" s="320"/>
      <c r="D192" s="320"/>
      <c r="E192" s="320"/>
      <c r="F192" s="320"/>
    </row>
    <row r="193" spans="1:6" x14ac:dyDescent="0.25">
      <c r="A193" s="320"/>
      <c r="B193" s="320"/>
      <c r="C193" s="320"/>
      <c r="D193" s="320"/>
      <c r="E193" s="320"/>
      <c r="F193" s="320"/>
    </row>
    <row r="194" spans="1:6" x14ac:dyDescent="0.25">
      <c r="A194" s="320"/>
      <c r="B194" s="320"/>
      <c r="C194" s="320"/>
      <c r="D194" s="320"/>
      <c r="E194" s="320"/>
      <c r="F194" s="320"/>
    </row>
    <row r="195" spans="1:6" x14ac:dyDescent="0.25">
      <c r="A195" s="318" t="s">
        <v>71</v>
      </c>
      <c r="B195" s="318"/>
      <c r="C195" s="318"/>
      <c r="D195" s="318"/>
      <c r="E195" s="318"/>
      <c r="F195" s="318"/>
    </row>
    <row r="196" spans="1:6" x14ac:dyDescent="0.25">
      <c r="A196" s="320"/>
      <c r="B196" s="320"/>
      <c r="C196" s="320"/>
      <c r="D196" s="320"/>
      <c r="E196" s="320"/>
      <c r="F196" s="320"/>
    </row>
    <row r="197" spans="1:6" x14ac:dyDescent="0.25">
      <c r="A197" s="318" t="s">
        <v>65</v>
      </c>
      <c r="B197" s="318"/>
      <c r="C197" s="318"/>
      <c r="D197" s="318"/>
      <c r="E197" s="17"/>
      <c r="F197" s="15">
        <v>0</v>
      </c>
    </row>
    <row r="198" spans="1:6" x14ac:dyDescent="0.25">
      <c r="A198" s="17" t="s">
        <v>162</v>
      </c>
      <c r="B198" s="17"/>
      <c r="C198" s="17"/>
      <c r="D198" s="17"/>
      <c r="E198" s="17"/>
      <c r="F198" s="15">
        <f>SUM(F42)</f>
        <v>-1253</v>
      </c>
    </row>
    <row r="199" spans="1:6" x14ac:dyDescent="0.25">
      <c r="A199" s="318" t="s">
        <v>66</v>
      </c>
      <c r="B199" s="318"/>
      <c r="C199" s="318"/>
      <c r="D199" s="318"/>
      <c r="E199" s="17"/>
      <c r="F199" s="15">
        <v>0</v>
      </c>
    </row>
    <row r="200" spans="1:6" x14ac:dyDescent="0.25">
      <c r="A200" s="318" t="s">
        <v>67</v>
      </c>
      <c r="B200" s="318"/>
      <c r="C200" s="318"/>
      <c r="D200" s="318"/>
      <c r="E200" s="17"/>
      <c r="F200" s="15">
        <v>0</v>
      </c>
    </row>
    <row r="201" spans="1:6" x14ac:dyDescent="0.25">
      <c r="A201" s="318" t="s">
        <v>68</v>
      </c>
      <c r="B201" s="318"/>
      <c r="C201" s="318"/>
      <c r="D201" s="318"/>
      <c r="E201" s="17"/>
      <c r="F201" s="15">
        <f>F72+F64+F37+F36+F34</f>
        <v>1253</v>
      </c>
    </row>
    <row r="202" spans="1:6" x14ac:dyDescent="0.25">
      <c r="A202" s="17" t="s">
        <v>72</v>
      </c>
      <c r="B202" s="17"/>
      <c r="C202" s="17"/>
      <c r="D202" s="17"/>
      <c r="E202" s="17"/>
      <c r="F202" s="15">
        <f>F95+F94</f>
        <v>0</v>
      </c>
    </row>
    <row r="203" spans="1:6" x14ac:dyDescent="0.25">
      <c r="A203" s="17" t="s">
        <v>73</v>
      </c>
      <c r="B203" s="17"/>
      <c r="C203" s="17"/>
      <c r="D203" s="17"/>
      <c r="E203" s="17"/>
      <c r="F203" s="15">
        <v>0</v>
      </c>
    </row>
    <row r="204" spans="1:6" x14ac:dyDescent="0.25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5">
      <c r="A205" s="316" t="s">
        <v>63</v>
      </c>
      <c r="B205" s="316"/>
      <c r="C205" s="316"/>
      <c r="D205" s="316"/>
      <c r="E205" s="17"/>
      <c r="F205" s="15">
        <f>SUM(F197:F204)</f>
        <v>0</v>
      </c>
    </row>
    <row r="206" spans="1:6" x14ac:dyDescent="0.25">
      <c r="A206" s="24"/>
      <c r="B206" s="25"/>
      <c r="C206" s="26"/>
      <c r="D206" s="27"/>
      <c r="E206" s="27"/>
      <c r="F206" s="28"/>
    </row>
    <row r="207" spans="1:6" x14ac:dyDescent="0.25">
      <c r="A207" s="24"/>
      <c r="B207" s="25"/>
      <c r="C207" s="26"/>
      <c r="D207" s="27"/>
      <c r="E207" s="27"/>
      <c r="F207" s="28"/>
    </row>
    <row r="208" spans="1:6" x14ac:dyDescent="0.25">
      <c r="A208" s="313" t="s">
        <v>74</v>
      </c>
      <c r="B208" s="313"/>
      <c r="C208" s="313"/>
      <c r="D208" s="313"/>
      <c r="E208" s="313"/>
      <c r="F208" s="313"/>
    </row>
    <row r="209" spans="1:6" x14ac:dyDescent="0.25">
      <c r="A209" s="315"/>
      <c r="B209" s="315"/>
      <c r="C209" s="315"/>
      <c r="D209" s="315"/>
      <c r="E209" s="315"/>
      <c r="F209" s="315"/>
    </row>
    <row r="210" spans="1:6" x14ac:dyDescent="0.25">
      <c r="A210" s="29"/>
      <c r="B210" s="29"/>
      <c r="C210" s="29"/>
      <c r="D210" s="30"/>
      <c r="E210" s="30"/>
      <c r="F210" s="31"/>
    </row>
    <row r="211" spans="1:6" x14ac:dyDescent="0.25">
      <c r="A211" s="33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5">
      <c r="A212" s="33" t="s">
        <v>192</v>
      </c>
      <c r="B212" s="32"/>
      <c r="C212" s="32"/>
      <c r="D212" s="32"/>
      <c r="E212" s="33"/>
      <c r="F212" s="31">
        <f>SUM(F156,F184)</f>
        <v>397451</v>
      </c>
    </row>
    <row r="213" spans="1:6" x14ac:dyDescent="0.25">
      <c r="A213" s="313" t="s">
        <v>155</v>
      </c>
      <c r="B213" s="313"/>
      <c r="C213" s="313"/>
      <c r="D213" s="313"/>
      <c r="E213" s="33"/>
      <c r="F213" s="31">
        <f>SUM(F157,F185)</f>
        <v>-699706</v>
      </c>
    </row>
    <row r="214" spans="1:6" x14ac:dyDescent="0.25">
      <c r="A214" s="313" t="s">
        <v>160</v>
      </c>
      <c r="B214" s="313"/>
      <c r="C214" s="313"/>
      <c r="D214" s="313"/>
      <c r="E214" s="33"/>
      <c r="F214" s="31">
        <f>F158+F186</f>
        <v>-5449639</v>
      </c>
    </row>
    <row r="215" spans="1:6" x14ac:dyDescent="0.25">
      <c r="A215" s="313" t="s">
        <v>193</v>
      </c>
      <c r="B215" s="313"/>
      <c r="C215" s="313"/>
      <c r="D215" s="313"/>
      <c r="E215" s="33"/>
      <c r="F215" s="31">
        <f>F159+F187</f>
        <v>-1253</v>
      </c>
    </row>
    <row r="216" spans="1:6" x14ac:dyDescent="0.25">
      <c r="A216" s="32" t="s">
        <v>161</v>
      </c>
      <c r="B216" s="32"/>
      <c r="C216" s="32"/>
      <c r="D216" s="32"/>
      <c r="E216" s="33"/>
      <c r="F216" s="31">
        <f>SUM(F188,F160)</f>
        <v>8856279</v>
      </c>
    </row>
    <row r="217" spans="1:6" x14ac:dyDescent="0.25">
      <c r="A217" s="33" t="s">
        <v>61</v>
      </c>
      <c r="B217" s="33"/>
      <c r="C217" s="33"/>
      <c r="D217" s="33"/>
      <c r="E217" s="33"/>
      <c r="F217" s="31">
        <f>F189+F161</f>
        <v>0</v>
      </c>
    </row>
    <row r="218" spans="1:6" x14ac:dyDescent="0.25">
      <c r="A218" s="313" t="s">
        <v>62</v>
      </c>
      <c r="B218" s="313"/>
      <c r="C218" s="313"/>
      <c r="D218" s="313"/>
      <c r="E218" s="33"/>
      <c r="F218" s="31">
        <f>F190+F162</f>
        <v>-1025</v>
      </c>
    </row>
    <row r="219" spans="1:6" x14ac:dyDescent="0.25">
      <c r="A219" s="34" t="s">
        <v>149</v>
      </c>
      <c r="B219" s="34"/>
      <c r="C219" s="34"/>
      <c r="D219" s="34"/>
      <c r="E219" s="34"/>
      <c r="F219" s="35">
        <f>F163</f>
        <v>0</v>
      </c>
    </row>
    <row r="220" spans="1:6" x14ac:dyDescent="0.25">
      <c r="A220" s="313" t="s">
        <v>63</v>
      </c>
      <c r="B220" s="313"/>
      <c r="C220" s="313"/>
      <c r="D220" s="313"/>
      <c r="E220" s="33"/>
      <c r="F220" s="31">
        <f>SUM(F211:F219)</f>
        <v>3024662</v>
      </c>
    </row>
    <row r="221" spans="1:6" x14ac:dyDescent="0.25">
      <c r="A221" s="33"/>
      <c r="B221" s="33"/>
      <c r="C221" s="33"/>
      <c r="D221" s="33"/>
      <c r="E221" s="33"/>
      <c r="F221" s="31"/>
    </row>
    <row r="222" spans="1:6" x14ac:dyDescent="0.25">
      <c r="A222" s="33"/>
      <c r="B222" s="33"/>
      <c r="C222" s="33"/>
      <c r="D222" s="33"/>
      <c r="E222" s="33"/>
      <c r="F222" s="31"/>
    </row>
    <row r="223" spans="1:6" x14ac:dyDescent="0.25">
      <c r="A223" s="315"/>
      <c r="B223" s="315"/>
      <c r="C223" s="315"/>
      <c r="D223" s="315"/>
      <c r="E223" s="315"/>
      <c r="F223" s="315"/>
    </row>
    <row r="224" spans="1:6" x14ac:dyDescent="0.25">
      <c r="A224" s="313" t="s">
        <v>76</v>
      </c>
      <c r="B224" s="313"/>
      <c r="C224" s="313"/>
      <c r="D224" s="313"/>
      <c r="E224" s="313"/>
      <c r="F224" s="313"/>
    </row>
    <row r="225" spans="1:6" x14ac:dyDescent="0.25">
      <c r="A225" s="315"/>
      <c r="B225" s="315"/>
      <c r="C225" s="315"/>
      <c r="D225" s="315"/>
      <c r="E225" s="315"/>
      <c r="F225" s="315"/>
    </row>
    <row r="226" spans="1:6" x14ac:dyDescent="0.25">
      <c r="A226" s="313" t="s">
        <v>65</v>
      </c>
      <c r="B226" s="313"/>
      <c r="C226" s="313"/>
      <c r="D226" s="313"/>
      <c r="E226" s="33"/>
      <c r="F226" s="31">
        <f>SUM(F197,F170)</f>
        <v>318753</v>
      </c>
    </row>
    <row r="227" spans="1:6" x14ac:dyDescent="0.25">
      <c r="A227" s="33" t="s">
        <v>162</v>
      </c>
      <c r="B227" s="33"/>
      <c r="C227" s="33"/>
      <c r="D227" s="33"/>
      <c r="E227" s="33"/>
      <c r="F227" s="31">
        <f>F198+F171</f>
        <v>-1253</v>
      </c>
    </row>
    <row r="228" spans="1:6" x14ac:dyDescent="0.25">
      <c r="A228" s="313" t="s">
        <v>66</v>
      </c>
      <c r="B228" s="313"/>
      <c r="C228" s="313"/>
      <c r="D228" s="313"/>
      <c r="E228" s="33"/>
      <c r="F228" s="31">
        <f>F199+F172</f>
        <v>-3957671</v>
      </c>
    </row>
    <row r="229" spans="1:6" x14ac:dyDescent="0.25">
      <c r="A229" s="313" t="s">
        <v>67</v>
      </c>
      <c r="B229" s="313"/>
      <c r="C229" s="313"/>
      <c r="D229" s="313"/>
      <c r="E229" s="33"/>
      <c r="F229" s="31">
        <f>F200+F173</f>
        <v>318555</v>
      </c>
    </row>
    <row r="230" spans="1:6" x14ac:dyDescent="0.25">
      <c r="A230" s="313" t="s">
        <v>68</v>
      </c>
      <c r="B230" s="313"/>
      <c r="C230" s="313"/>
      <c r="D230" s="313"/>
      <c r="E230" s="33"/>
      <c r="F230" s="31">
        <f>F201+F174</f>
        <v>-2510001</v>
      </c>
    </row>
    <row r="231" spans="1:6" x14ac:dyDescent="0.25">
      <c r="A231" s="33" t="s">
        <v>72</v>
      </c>
      <c r="B231" s="33"/>
      <c r="C231" s="33"/>
      <c r="D231" s="33"/>
      <c r="E231" s="33"/>
      <c r="F231" s="31">
        <f>SUM(F202,F175)</f>
        <v>0</v>
      </c>
    </row>
    <row r="232" spans="1:6" x14ac:dyDescent="0.25">
      <c r="A232" s="33" t="s">
        <v>73</v>
      </c>
      <c r="B232" s="33"/>
      <c r="C232" s="33"/>
      <c r="D232" s="33"/>
      <c r="E232" s="33"/>
      <c r="F232" s="31">
        <f>SUM(F203,F176)</f>
        <v>8856279</v>
      </c>
    </row>
    <row r="233" spans="1:6" x14ac:dyDescent="0.25">
      <c r="A233" s="36" t="s">
        <v>152</v>
      </c>
      <c r="B233" s="36"/>
      <c r="C233" s="36"/>
      <c r="D233" s="37"/>
      <c r="E233" s="37"/>
      <c r="F233" s="128">
        <f>F204+F178</f>
        <v>0</v>
      </c>
    </row>
    <row r="234" spans="1:6" x14ac:dyDescent="0.25">
      <c r="A234" s="314" t="s">
        <v>63</v>
      </c>
      <c r="B234" s="314"/>
      <c r="C234" s="314"/>
      <c r="D234" s="314"/>
      <c r="E234" s="33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F255"/>
  <sheetViews>
    <sheetView tabSelected="1" zoomScaleNormal="100" zoomScaleSheetLayoutView="100" workbookViewId="0">
      <pane xSplit="3" ySplit="5" topLeftCell="AO109" activePane="bottomRight" state="frozen"/>
      <selection pane="topRight" activeCell="D1" sqref="D1"/>
      <selection pane="bottomLeft" activeCell="A6" sqref="A6"/>
      <selection pane="bottomRight" activeCell="AR163" sqref="AQ163:AU163"/>
    </sheetView>
  </sheetViews>
  <sheetFormatPr defaultRowHeight="13.2" x14ac:dyDescent="0.25"/>
  <cols>
    <col min="1" max="1" width="42.109375" customWidth="1"/>
    <col min="2" max="2" width="7.33203125" style="89" customWidth="1"/>
    <col min="3" max="3" width="6.88671875" customWidth="1"/>
    <col min="4" max="4" width="11" hidden="1" customWidth="1"/>
    <col min="5" max="5" width="12.88671875" hidden="1" customWidth="1"/>
    <col min="6" max="6" width="11" hidden="1" customWidth="1"/>
    <col min="7" max="7" width="19.6640625" hidden="1" customWidth="1"/>
    <col min="8" max="9" width="14.33203125" hidden="1" customWidth="1"/>
    <col min="10" max="10" width="15.44140625" hidden="1" customWidth="1"/>
    <col min="11" max="14" width="12.44140625" hidden="1" customWidth="1"/>
    <col min="15" max="16" width="12.33203125" hidden="1" customWidth="1"/>
    <col min="17" max="22" width="12.44140625" hidden="1" customWidth="1"/>
    <col min="23" max="23" width="12.33203125" hidden="1" customWidth="1"/>
    <col min="24" max="25" width="12.44140625" hidden="1" customWidth="1"/>
    <col min="26" max="26" width="11" hidden="1" customWidth="1"/>
    <col min="27" max="27" width="13.88671875" hidden="1" customWidth="1"/>
    <col min="28" max="29" width="15.5546875" hidden="1" customWidth="1"/>
    <col min="30" max="30" width="14.109375" hidden="1" customWidth="1"/>
    <col min="31" max="31" width="13.109375" hidden="1" customWidth="1"/>
    <col min="32" max="32" width="12.5546875" hidden="1" customWidth="1"/>
    <col min="33" max="33" width="15.5546875" hidden="1" customWidth="1"/>
    <col min="34" max="35" width="12.33203125" hidden="1" customWidth="1"/>
    <col min="36" max="36" width="16.44140625" hidden="1" customWidth="1"/>
    <col min="37" max="37" width="14.21875" hidden="1" customWidth="1"/>
    <col min="38" max="39" width="12.33203125" hidden="1" customWidth="1"/>
    <col min="40" max="40" width="11.21875" hidden="1" customWidth="1"/>
    <col min="41" max="44" width="12.33203125" customWidth="1"/>
    <col min="45" max="45" width="16.44140625" customWidth="1"/>
    <col min="46" max="46" width="14.21875" customWidth="1"/>
    <col min="47" max="48" width="12.33203125" customWidth="1"/>
    <col min="49" max="49" width="13.109375" style="94" customWidth="1"/>
    <col min="50" max="50" width="12.88671875" customWidth="1"/>
  </cols>
  <sheetData>
    <row r="1" spans="1:50" ht="15.6" x14ac:dyDescent="0.25">
      <c r="A1" s="484" t="s">
        <v>275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O1" s="485"/>
      <c r="P1" s="485"/>
      <c r="Q1" s="485"/>
      <c r="R1" s="485"/>
      <c r="S1" s="485"/>
      <c r="T1" s="485"/>
      <c r="U1" s="485"/>
      <c r="V1" s="485"/>
      <c r="W1" s="485"/>
      <c r="X1" s="485"/>
      <c r="Y1" s="485"/>
      <c r="Z1" s="485"/>
      <c r="AA1" s="485"/>
      <c r="AB1" s="485"/>
      <c r="AC1" s="485"/>
      <c r="AD1" s="485"/>
      <c r="AE1" s="485"/>
      <c r="AF1" s="485"/>
      <c r="AG1" s="485"/>
      <c r="AH1" s="485"/>
      <c r="AI1" s="485"/>
      <c r="AJ1" s="485"/>
      <c r="AK1" s="485"/>
      <c r="AL1" s="485"/>
      <c r="AM1" s="485"/>
      <c r="AN1" s="485"/>
      <c r="AO1" s="485"/>
      <c r="AP1" s="485"/>
      <c r="AQ1" s="485"/>
      <c r="AR1" s="485"/>
      <c r="AS1" s="485"/>
      <c r="AT1" s="485"/>
      <c r="AU1" s="485"/>
      <c r="AV1" s="485"/>
      <c r="AW1" s="485"/>
      <c r="AX1" s="485"/>
    </row>
    <row r="2" spans="1:50" x14ac:dyDescent="0.25">
      <c r="E2" s="2"/>
      <c r="AX2" s="274" t="s">
        <v>278</v>
      </c>
    </row>
    <row r="3" spans="1:50" x14ac:dyDescent="0.25">
      <c r="E3" s="3"/>
      <c r="AW3" s="95"/>
    </row>
    <row r="4" spans="1:50" ht="13.2" customHeight="1" x14ac:dyDescent="0.25">
      <c r="A4" s="382" t="s">
        <v>19</v>
      </c>
      <c r="B4" s="384" t="s">
        <v>0</v>
      </c>
      <c r="C4" s="382" t="s">
        <v>44</v>
      </c>
      <c r="D4" s="382" t="s">
        <v>21</v>
      </c>
      <c r="E4" s="386" t="s">
        <v>227</v>
      </c>
      <c r="F4" s="387"/>
      <c r="G4" s="387"/>
      <c r="H4" s="387"/>
      <c r="I4" s="387"/>
      <c r="J4" s="387"/>
      <c r="K4" s="378" t="s">
        <v>228</v>
      </c>
      <c r="L4" s="487" t="s">
        <v>229</v>
      </c>
      <c r="M4" s="488"/>
      <c r="N4" s="488"/>
      <c r="O4" s="488"/>
      <c r="P4" s="488"/>
      <c r="Q4" s="489"/>
      <c r="R4" s="210"/>
      <c r="S4" s="378" t="s">
        <v>121</v>
      </c>
      <c r="T4" s="487" t="s">
        <v>233</v>
      </c>
      <c r="U4" s="488"/>
      <c r="V4" s="488"/>
      <c r="W4" s="488"/>
      <c r="X4" s="489"/>
      <c r="Y4" s="378" t="s">
        <v>129</v>
      </c>
      <c r="Z4" s="487" t="s">
        <v>231</v>
      </c>
      <c r="AA4" s="488"/>
      <c r="AB4" s="488"/>
      <c r="AC4" s="488"/>
      <c r="AD4" s="488"/>
      <c r="AE4" s="488"/>
      <c r="AF4" s="489"/>
      <c r="AG4" s="378" t="s">
        <v>232</v>
      </c>
      <c r="AH4" s="487" t="s">
        <v>238</v>
      </c>
      <c r="AI4" s="488"/>
      <c r="AJ4" s="488"/>
      <c r="AK4" s="488"/>
      <c r="AL4" s="488"/>
      <c r="AM4" s="488"/>
      <c r="AN4" s="489"/>
      <c r="AO4" s="203"/>
      <c r="AP4" s="482" t="s">
        <v>250</v>
      </c>
      <c r="AQ4" s="483"/>
      <c r="AR4" s="483"/>
      <c r="AS4" s="483"/>
      <c r="AT4" s="483"/>
      <c r="AU4" s="483"/>
      <c r="AV4" s="203"/>
      <c r="AW4" s="486" t="s">
        <v>251</v>
      </c>
      <c r="AX4" s="482" t="s">
        <v>199</v>
      </c>
    </row>
    <row r="5" spans="1:50" ht="77.25" customHeight="1" x14ac:dyDescent="0.25">
      <c r="A5" s="383"/>
      <c r="B5" s="385"/>
      <c r="C5" s="383"/>
      <c r="D5" s="383"/>
      <c r="E5" s="142" t="s">
        <v>43</v>
      </c>
      <c r="F5" s="92" t="s">
        <v>213</v>
      </c>
      <c r="G5" s="92" t="s">
        <v>210</v>
      </c>
      <c r="H5" s="92" t="s">
        <v>226</v>
      </c>
      <c r="I5" s="92" t="s">
        <v>221</v>
      </c>
      <c r="J5" s="92" t="s">
        <v>214</v>
      </c>
      <c r="K5" s="379"/>
      <c r="L5" s="200" t="s">
        <v>43</v>
      </c>
      <c r="M5" s="200" t="s">
        <v>201</v>
      </c>
      <c r="N5" s="200" t="s">
        <v>202</v>
      </c>
      <c r="O5" s="200" t="s">
        <v>200</v>
      </c>
      <c r="P5" s="200" t="s">
        <v>204</v>
      </c>
      <c r="Q5" s="200" t="s">
        <v>211</v>
      </c>
      <c r="R5" s="200"/>
      <c r="S5" s="379"/>
      <c r="T5" s="200" t="s">
        <v>43</v>
      </c>
      <c r="U5" s="200" t="s">
        <v>234</v>
      </c>
      <c r="V5" s="200" t="s">
        <v>235</v>
      </c>
      <c r="W5" s="200" t="s">
        <v>200</v>
      </c>
      <c r="X5" s="200" t="s">
        <v>230</v>
      </c>
      <c r="Y5" s="379"/>
      <c r="Z5" s="200" t="s">
        <v>43</v>
      </c>
      <c r="AA5" s="200" t="s">
        <v>200</v>
      </c>
      <c r="AB5" s="200" t="s">
        <v>209</v>
      </c>
      <c r="AC5" s="200" t="s">
        <v>212</v>
      </c>
      <c r="AD5" s="200" t="s">
        <v>206</v>
      </c>
      <c r="AE5" s="200" t="s">
        <v>176</v>
      </c>
      <c r="AF5" s="200" t="s">
        <v>207</v>
      </c>
      <c r="AG5" s="379"/>
      <c r="AH5" s="200" t="s">
        <v>43</v>
      </c>
      <c r="AI5" s="200" t="s">
        <v>239</v>
      </c>
      <c r="AJ5" s="200" t="s">
        <v>240</v>
      </c>
      <c r="AK5" s="200" t="s">
        <v>241</v>
      </c>
      <c r="AL5" s="200"/>
      <c r="AM5" s="200"/>
      <c r="AN5" s="200"/>
      <c r="AO5" s="200" t="s">
        <v>242</v>
      </c>
      <c r="AP5" s="200" t="s">
        <v>43</v>
      </c>
      <c r="AQ5" s="200" t="s">
        <v>249</v>
      </c>
      <c r="AR5" s="200" t="s">
        <v>252</v>
      </c>
      <c r="AS5" s="200" t="s">
        <v>240</v>
      </c>
      <c r="AT5" s="200" t="s">
        <v>210</v>
      </c>
      <c r="AU5" s="200" t="s">
        <v>253</v>
      </c>
      <c r="AV5" s="200" t="s">
        <v>248</v>
      </c>
      <c r="AW5" s="486"/>
      <c r="AX5" s="482"/>
    </row>
    <row r="6" spans="1:50" ht="14.4" x14ac:dyDescent="0.3">
      <c r="A6" s="490" t="s">
        <v>38</v>
      </c>
      <c r="B6" s="143" t="s">
        <v>1</v>
      </c>
      <c r="C6" s="144" t="s">
        <v>41</v>
      </c>
      <c r="D6" s="145">
        <v>0</v>
      </c>
      <c r="E6" s="146">
        <v>246</v>
      </c>
      <c r="F6" s="145"/>
      <c r="G6" s="145">
        <v>93999</v>
      </c>
      <c r="H6" s="145"/>
      <c r="I6" s="145"/>
      <c r="J6" s="145"/>
      <c r="K6" s="147">
        <f>SUM(D6:J6)</f>
        <v>94245</v>
      </c>
      <c r="L6" s="147"/>
      <c r="M6" s="147"/>
      <c r="N6" s="147"/>
      <c r="O6" s="147"/>
      <c r="P6" s="147"/>
      <c r="Q6" s="147"/>
      <c r="R6" s="147"/>
      <c r="S6" s="147">
        <f>SUM(K6:Q6)</f>
        <v>94245</v>
      </c>
      <c r="T6" s="147">
        <v>-246</v>
      </c>
      <c r="U6" s="147"/>
      <c r="V6" s="147"/>
      <c r="W6" s="147">
        <v>186980</v>
      </c>
      <c r="X6" s="147"/>
      <c r="Y6" s="147">
        <f>SUM(S6:X6)</f>
        <v>280979</v>
      </c>
      <c r="Z6" s="147"/>
      <c r="AA6" s="147"/>
      <c r="AB6" s="147"/>
      <c r="AC6" s="147"/>
      <c r="AD6" s="147"/>
      <c r="AE6" s="147">
        <v>-186980</v>
      </c>
      <c r="AF6" s="147"/>
      <c r="AG6" s="147">
        <f>SUM(Y6:AF6)</f>
        <v>93999</v>
      </c>
      <c r="AH6" s="147">
        <v>3</v>
      </c>
      <c r="AI6" s="147"/>
      <c r="AJ6" s="147"/>
      <c r="AK6" s="147"/>
      <c r="AL6" s="147"/>
      <c r="AM6" s="147"/>
      <c r="AN6" s="147"/>
      <c r="AO6" s="147">
        <f>SUM(AG6:AN6)</f>
        <v>94002</v>
      </c>
      <c r="AP6" s="147"/>
      <c r="AQ6" s="147"/>
      <c r="AR6" s="147"/>
      <c r="AS6" s="147"/>
      <c r="AT6" s="147">
        <v>8839</v>
      </c>
      <c r="AU6" s="147"/>
      <c r="AV6" s="147">
        <f>SUM(AO6:AU6)</f>
        <v>102841</v>
      </c>
      <c r="AW6" s="148">
        <v>102841</v>
      </c>
      <c r="AX6" s="147">
        <f>AV6-AW6</f>
        <v>0</v>
      </c>
    </row>
    <row r="7" spans="1:50" ht="14.4" x14ac:dyDescent="0.3">
      <c r="A7" s="490"/>
      <c r="B7" s="143" t="s">
        <v>1</v>
      </c>
      <c r="C7" s="144" t="s">
        <v>139</v>
      </c>
      <c r="D7" s="145">
        <v>0</v>
      </c>
      <c r="E7" s="146"/>
      <c r="F7" s="145"/>
      <c r="G7" s="145"/>
      <c r="H7" s="145"/>
      <c r="I7" s="145"/>
      <c r="J7" s="145"/>
      <c r="K7" s="147">
        <f t="shared" ref="K7:K33" si="0">SUM(D7:J7)</f>
        <v>0</v>
      </c>
      <c r="L7" s="147"/>
      <c r="M7" s="147"/>
      <c r="N7" s="147"/>
      <c r="O7" s="147"/>
      <c r="P7" s="147"/>
      <c r="Q7" s="147"/>
      <c r="R7" s="147"/>
      <c r="S7" s="147">
        <f t="shared" ref="S7:S30" si="1">SUM(K7:Q7)</f>
        <v>0</v>
      </c>
      <c r="T7" s="147"/>
      <c r="U7" s="147"/>
      <c r="V7" s="147"/>
      <c r="W7" s="147"/>
      <c r="X7" s="147"/>
      <c r="Y7" s="147">
        <f t="shared" ref="Y7:Y30" si="2">SUM(S7:X7)</f>
        <v>0</v>
      </c>
      <c r="Z7" s="147"/>
      <c r="AA7" s="147"/>
      <c r="AB7" s="147"/>
      <c r="AC7" s="147"/>
      <c r="AD7" s="147"/>
      <c r="AE7" s="147"/>
      <c r="AF7" s="147"/>
      <c r="AG7" s="147">
        <f t="shared" ref="AG7:AG71" si="3">SUM(Y7:AF7)</f>
        <v>0</v>
      </c>
      <c r="AH7" s="147"/>
      <c r="AI7" s="147"/>
      <c r="AJ7" s="147"/>
      <c r="AK7" s="147"/>
      <c r="AL7" s="147"/>
      <c r="AM7" s="147"/>
      <c r="AN7" s="147"/>
      <c r="AO7" s="147">
        <f t="shared" ref="AO7:AO71" si="4">SUM(AG7:AN7)</f>
        <v>0</v>
      </c>
      <c r="AP7" s="147"/>
      <c r="AQ7" s="147"/>
      <c r="AR7" s="147"/>
      <c r="AS7" s="147"/>
      <c r="AT7" s="147"/>
      <c r="AU7" s="147"/>
      <c r="AV7" s="147">
        <f t="shared" ref="AV7:AV71" si="5">SUM(AO7:AU7)</f>
        <v>0</v>
      </c>
      <c r="AW7" s="148"/>
      <c r="AX7" s="147">
        <f t="shared" ref="AX7:AX70" si="6">AV7-AW7</f>
        <v>0</v>
      </c>
    </row>
    <row r="8" spans="1:50" ht="14.4" x14ac:dyDescent="0.3">
      <c r="A8" s="490"/>
      <c r="B8" s="143" t="s">
        <v>1</v>
      </c>
      <c r="C8" s="144" t="s">
        <v>40</v>
      </c>
      <c r="D8" s="145">
        <v>2000</v>
      </c>
      <c r="E8" s="146">
        <v>-246</v>
      </c>
      <c r="F8" s="145"/>
      <c r="G8" s="145"/>
      <c r="H8" s="145"/>
      <c r="I8" s="145"/>
      <c r="J8" s="145"/>
      <c r="K8" s="147">
        <f>SUM(D8:J8)</f>
        <v>1754</v>
      </c>
      <c r="L8" s="147"/>
      <c r="M8" s="147"/>
      <c r="N8" s="147"/>
      <c r="O8" s="147"/>
      <c r="P8" s="147"/>
      <c r="Q8" s="147"/>
      <c r="R8" s="147"/>
      <c r="S8" s="147">
        <f t="shared" si="1"/>
        <v>1754</v>
      </c>
      <c r="T8" s="147">
        <v>246</v>
      </c>
      <c r="U8" s="147"/>
      <c r="V8" s="147"/>
      <c r="W8" s="147"/>
      <c r="X8" s="147"/>
      <c r="Y8" s="147">
        <f t="shared" si="2"/>
        <v>2000</v>
      </c>
      <c r="Z8" s="147"/>
      <c r="AA8" s="147"/>
      <c r="AB8" s="147"/>
      <c r="AC8" s="147"/>
      <c r="AD8" s="147"/>
      <c r="AE8" s="147"/>
      <c r="AF8" s="147"/>
      <c r="AG8" s="147">
        <f t="shared" si="3"/>
        <v>2000</v>
      </c>
      <c r="AH8" s="147">
        <v>-3</v>
      </c>
      <c r="AI8" s="147"/>
      <c r="AJ8" s="147"/>
      <c r="AK8" s="147"/>
      <c r="AL8" s="147"/>
      <c r="AM8" s="147"/>
      <c r="AN8" s="147"/>
      <c r="AO8" s="147">
        <f t="shared" si="4"/>
        <v>1997</v>
      </c>
      <c r="AP8" s="147"/>
      <c r="AQ8" s="147"/>
      <c r="AR8" s="147"/>
      <c r="AS8" s="147"/>
      <c r="AT8" s="147">
        <v>-405</v>
      </c>
      <c r="AU8" s="147"/>
      <c r="AV8" s="147">
        <f t="shared" si="5"/>
        <v>1592</v>
      </c>
      <c r="AW8" s="148">
        <v>1592</v>
      </c>
      <c r="AX8" s="147">
        <f t="shared" si="6"/>
        <v>0</v>
      </c>
    </row>
    <row r="9" spans="1:50" ht="14.4" x14ac:dyDescent="0.3">
      <c r="A9" s="490"/>
      <c r="B9" s="149" t="s">
        <v>4</v>
      </c>
      <c r="C9" s="144" t="s">
        <v>25</v>
      </c>
      <c r="D9" s="145">
        <v>2811933</v>
      </c>
      <c r="E9" s="146"/>
      <c r="F9" s="145"/>
      <c r="G9" s="145"/>
      <c r="H9" s="145">
        <v>246</v>
      </c>
      <c r="I9" s="145">
        <v>-2468000</v>
      </c>
      <c r="J9" s="145"/>
      <c r="K9" s="147">
        <f>SUM(D9:J9)</f>
        <v>344179</v>
      </c>
      <c r="L9" s="147"/>
      <c r="M9" s="147"/>
      <c r="N9" s="147"/>
      <c r="O9" s="147"/>
      <c r="P9" s="147"/>
      <c r="Q9" s="147"/>
      <c r="R9" s="147"/>
      <c r="S9" s="147">
        <f t="shared" si="1"/>
        <v>344179</v>
      </c>
      <c r="T9" s="147"/>
      <c r="U9" s="147"/>
      <c r="V9" s="147"/>
      <c r="W9" s="147"/>
      <c r="X9" s="147"/>
      <c r="Y9" s="147">
        <f t="shared" si="2"/>
        <v>344179</v>
      </c>
      <c r="Z9" s="147"/>
      <c r="AA9" s="147"/>
      <c r="AB9" s="147"/>
      <c r="AC9" s="147"/>
      <c r="AD9" s="147"/>
      <c r="AE9" s="147"/>
      <c r="AF9" s="147"/>
      <c r="AG9" s="147">
        <f t="shared" si="3"/>
        <v>344179</v>
      </c>
      <c r="AH9" s="147"/>
      <c r="AI9" s="147"/>
      <c r="AJ9" s="147"/>
      <c r="AK9" s="147"/>
      <c r="AL9" s="147"/>
      <c r="AM9" s="147"/>
      <c r="AN9" s="147"/>
      <c r="AO9" s="147">
        <f t="shared" si="4"/>
        <v>344179</v>
      </c>
      <c r="AP9" s="147"/>
      <c r="AQ9" s="147"/>
      <c r="AR9" s="147"/>
      <c r="AS9" s="147"/>
      <c r="AT9" s="147"/>
      <c r="AU9" s="147"/>
      <c r="AV9" s="147">
        <f t="shared" si="5"/>
        <v>344179</v>
      </c>
      <c r="AW9" s="150">
        <v>344179</v>
      </c>
      <c r="AX9" s="147">
        <f t="shared" si="6"/>
        <v>0</v>
      </c>
    </row>
    <row r="10" spans="1:50" ht="14.4" x14ac:dyDescent="0.3">
      <c r="A10" s="490"/>
      <c r="B10" s="151" t="s">
        <v>4</v>
      </c>
      <c r="C10" s="144" t="s">
        <v>28</v>
      </c>
      <c r="D10" s="145">
        <v>12988738</v>
      </c>
      <c r="E10" s="146"/>
      <c r="F10" s="145"/>
      <c r="G10" s="145"/>
      <c r="H10" s="145"/>
      <c r="I10" s="145"/>
      <c r="J10" s="145"/>
      <c r="K10" s="147">
        <f t="shared" si="0"/>
        <v>12988738</v>
      </c>
      <c r="L10" s="147"/>
      <c r="M10" s="147"/>
      <c r="N10" s="147"/>
      <c r="O10" s="147"/>
      <c r="P10" s="147"/>
      <c r="Q10" s="147"/>
      <c r="R10" s="147"/>
      <c r="S10" s="147">
        <f t="shared" si="1"/>
        <v>12988738</v>
      </c>
      <c r="T10" s="147"/>
      <c r="U10" s="147"/>
      <c r="V10" s="147"/>
      <c r="W10" s="147"/>
      <c r="X10" s="147"/>
      <c r="Y10" s="147">
        <f t="shared" si="2"/>
        <v>12988738</v>
      </c>
      <c r="Z10" s="147"/>
      <c r="AA10" s="147"/>
      <c r="AB10" s="147"/>
      <c r="AC10" s="147"/>
      <c r="AD10" s="147"/>
      <c r="AE10" s="147"/>
      <c r="AF10" s="147"/>
      <c r="AG10" s="147">
        <f t="shared" si="3"/>
        <v>12988738</v>
      </c>
      <c r="AH10" s="147"/>
      <c r="AI10" s="147"/>
      <c r="AJ10" s="147"/>
      <c r="AK10" s="147"/>
      <c r="AL10" s="147"/>
      <c r="AM10" s="147"/>
      <c r="AN10" s="147"/>
      <c r="AO10" s="147">
        <f t="shared" si="4"/>
        <v>12988738</v>
      </c>
      <c r="AP10" s="147"/>
      <c r="AQ10" s="147"/>
      <c r="AR10" s="147"/>
      <c r="AS10" s="147"/>
      <c r="AT10" s="147"/>
      <c r="AU10" s="147"/>
      <c r="AV10" s="147">
        <f t="shared" si="5"/>
        <v>12988738</v>
      </c>
      <c r="AW10" s="148">
        <v>12988738</v>
      </c>
      <c r="AX10" s="147">
        <f t="shared" si="6"/>
        <v>0</v>
      </c>
    </row>
    <row r="11" spans="1:50" ht="14.4" x14ac:dyDescent="0.3">
      <c r="A11" s="491" t="s">
        <v>50</v>
      </c>
      <c r="B11" s="152" t="s">
        <v>4</v>
      </c>
      <c r="C11" s="144" t="s">
        <v>25</v>
      </c>
      <c r="D11" s="145">
        <v>13213391</v>
      </c>
      <c r="E11" s="146"/>
      <c r="F11" s="145"/>
      <c r="G11" s="145"/>
      <c r="H11" s="145"/>
      <c r="I11" s="145"/>
      <c r="J11" s="145">
        <v>80269</v>
      </c>
      <c r="K11" s="147">
        <f>SUM(D11:J11)</f>
        <v>13293660</v>
      </c>
      <c r="L11" s="147"/>
      <c r="M11" s="147"/>
      <c r="N11" s="147"/>
      <c r="O11" s="147"/>
      <c r="P11" s="147"/>
      <c r="Q11" s="147"/>
      <c r="R11" s="147"/>
      <c r="S11" s="147">
        <f t="shared" si="1"/>
        <v>13293660</v>
      </c>
      <c r="T11" s="147"/>
      <c r="U11" s="147"/>
      <c r="V11" s="147"/>
      <c r="W11" s="147"/>
      <c r="X11" s="147"/>
      <c r="Y11" s="147">
        <f t="shared" si="2"/>
        <v>13293660</v>
      </c>
      <c r="Z11" s="147"/>
      <c r="AA11" s="147"/>
      <c r="AB11" s="147"/>
      <c r="AC11" s="147"/>
      <c r="AD11" s="147"/>
      <c r="AE11" s="147"/>
      <c r="AF11" s="147"/>
      <c r="AG11" s="147">
        <f t="shared" si="3"/>
        <v>13293660</v>
      </c>
      <c r="AH11" s="147"/>
      <c r="AI11" s="147"/>
      <c r="AJ11" s="147"/>
      <c r="AK11" s="147"/>
      <c r="AL11" s="147"/>
      <c r="AM11" s="147"/>
      <c r="AN11" s="147"/>
      <c r="AO11" s="147">
        <f t="shared" si="4"/>
        <v>13293660</v>
      </c>
      <c r="AP11" s="147"/>
      <c r="AQ11" s="147"/>
      <c r="AR11" s="147"/>
      <c r="AS11" s="147"/>
      <c r="AT11" s="147"/>
      <c r="AU11" s="147"/>
      <c r="AV11" s="147">
        <f t="shared" si="5"/>
        <v>13293660</v>
      </c>
      <c r="AW11" s="148">
        <v>13293660</v>
      </c>
      <c r="AX11" s="147">
        <f t="shared" si="6"/>
        <v>0</v>
      </c>
    </row>
    <row r="12" spans="1:50" ht="14.4" x14ac:dyDescent="0.3">
      <c r="A12" s="492"/>
      <c r="B12" s="153" t="s">
        <v>4</v>
      </c>
      <c r="C12" s="144" t="s">
        <v>37</v>
      </c>
      <c r="D12" s="145">
        <v>1459880</v>
      </c>
      <c r="E12" s="146"/>
      <c r="F12" s="145"/>
      <c r="G12" s="145"/>
      <c r="H12" s="145"/>
      <c r="I12" s="145"/>
      <c r="J12" s="145">
        <v>1896776</v>
      </c>
      <c r="K12" s="147">
        <f t="shared" si="0"/>
        <v>3356656</v>
      </c>
      <c r="L12" s="147"/>
      <c r="M12" s="147"/>
      <c r="N12" s="147"/>
      <c r="O12" s="147"/>
      <c r="P12" s="147"/>
      <c r="Q12" s="147"/>
      <c r="R12" s="147"/>
      <c r="S12" s="147">
        <f t="shared" si="1"/>
        <v>3356656</v>
      </c>
      <c r="T12" s="147"/>
      <c r="U12" s="147"/>
      <c r="V12" s="147"/>
      <c r="W12" s="147"/>
      <c r="X12" s="147"/>
      <c r="Y12" s="147">
        <f t="shared" si="2"/>
        <v>3356656</v>
      </c>
      <c r="Z12" s="147"/>
      <c r="AA12" s="147"/>
      <c r="AB12" s="147"/>
      <c r="AC12" s="147"/>
      <c r="AD12" s="147"/>
      <c r="AE12" s="147"/>
      <c r="AF12" s="147"/>
      <c r="AG12" s="147">
        <f t="shared" si="3"/>
        <v>3356656</v>
      </c>
      <c r="AH12" s="147"/>
      <c r="AI12" s="147"/>
      <c r="AJ12" s="147"/>
      <c r="AK12" s="147"/>
      <c r="AL12" s="147"/>
      <c r="AM12" s="147"/>
      <c r="AN12" s="147"/>
      <c r="AO12" s="147">
        <f t="shared" si="4"/>
        <v>3356656</v>
      </c>
      <c r="AP12" s="147"/>
      <c r="AQ12" s="147"/>
      <c r="AR12" s="147"/>
      <c r="AS12" s="147"/>
      <c r="AT12" s="147"/>
      <c r="AU12" s="147"/>
      <c r="AV12" s="147">
        <f t="shared" si="5"/>
        <v>3356656</v>
      </c>
      <c r="AW12" s="148">
        <v>3356656</v>
      </c>
      <c r="AX12" s="147">
        <f t="shared" si="6"/>
        <v>0</v>
      </c>
    </row>
    <row r="13" spans="1:50" ht="14.4" x14ac:dyDescent="0.3">
      <c r="A13" s="154" t="s">
        <v>26</v>
      </c>
      <c r="B13" s="155" t="s">
        <v>4</v>
      </c>
      <c r="C13" s="144" t="s">
        <v>25</v>
      </c>
      <c r="D13" s="145">
        <v>19418500</v>
      </c>
      <c r="E13" s="146"/>
      <c r="F13" s="145"/>
      <c r="G13" s="145"/>
      <c r="H13" s="145"/>
      <c r="I13" s="145"/>
      <c r="J13" s="145"/>
      <c r="K13" s="147">
        <f t="shared" si="0"/>
        <v>19418500</v>
      </c>
      <c r="L13" s="147"/>
      <c r="M13" s="147"/>
      <c r="N13" s="147"/>
      <c r="O13" s="147"/>
      <c r="P13" s="147"/>
      <c r="Q13" s="147"/>
      <c r="R13" s="147"/>
      <c r="S13" s="147">
        <f t="shared" si="1"/>
        <v>19418500</v>
      </c>
      <c r="T13" s="147"/>
      <c r="U13" s="147"/>
      <c r="V13" s="147"/>
      <c r="W13" s="147"/>
      <c r="X13" s="147"/>
      <c r="Y13" s="147">
        <f t="shared" si="2"/>
        <v>19418500</v>
      </c>
      <c r="Z13" s="147"/>
      <c r="AA13" s="147"/>
      <c r="AB13" s="147"/>
      <c r="AC13" s="147"/>
      <c r="AD13" s="147"/>
      <c r="AE13" s="147"/>
      <c r="AF13" s="147"/>
      <c r="AG13" s="147">
        <f t="shared" si="3"/>
        <v>19418500</v>
      </c>
      <c r="AH13" s="147"/>
      <c r="AI13" s="147"/>
      <c r="AJ13" s="147"/>
      <c r="AK13" s="147"/>
      <c r="AL13" s="147"/>
      <c r="AM13" s="147"/>
      <c r="AN13" s="147"/>
      <c r="AO13" s="147">
        <f t="shared" si="4"/>
        <v>19418500</v>
      </c>
      <c r="AP13" s="147"/>
      <c r="AQ13" s="147"/>
      <c r="AR13" s="147"/>
      <c r="AS13" s="147"/>
      <c r="AT13" s="147"/>
      <c r="AU13" s="147"/>
      <c r="AV13" s="147">
        <f t="shared" si="5"/>
        <v>19418500</v>
      </c>
      <c r="AW13" s="148">
        <v>19418500</v>
      </c>
      <c r="AX13" s="147">
        <f t="shared" si="6"/>
        <v>0</v>
      </c>
    </row>
    <row r="14" spans="1:50" ht="14.4" x14ac:dyDescent="0.3">
      <c r="A14" s="156" t="s">
        <v>45</v>
      </c>
      <c r="B14" s="155" t="s">
        <v>4</v>
      </c>
      <c r="C14" s="144" t="s">
        <v>25</v>
      </c>
      <c r="D14" s="145">
        <v>33692196</v>
      </c>
      <c r="E14" s="146"/>
      <c r="F14" s="145"/>
      <c r="G14" s="145"/>
      <c r="H14" s="145"/>
      <c r="I14" s="145"/>
      <c r="J14" s="145"/>
      <c r="K14" s="147">
        <f t="shared" si="0"/>
        <v>33692196</v>
      </c>
      <c r="L14" s="147"/>
      <c r="M14" s="147"/>
      <c r="N14" s="147"/>
      <c r="O14" s="147"/>
      <c r="P14" s="147"/>
      <c r="Q14" s="147"/>
      <c r="R14" s="147"/>
      <c r="S14" s="147">
        <f t="shared" si="1"/>
        <v>33692196</v>
      </c>
      <c r="T14" s="147"/>
      <c r="U14" s="147"/>
      <c r="V14" s="147"/>
      <c r="W14" s="147"/>
      <c r="X14" s="147"/>
      <c r="Y14" s="147">
        <f t="shared" si="2"/>
        <v>33692196</v>
      </c>
      <c r="Z14" s="147"/>
      <c r="AA14" s="147"/>
      <c r="AB14" s="147"/>
      <c r="AC14" s="147"/>
      <c r="AD14" s="147"/>
      <c r="AE14" s="147"/>
      <c r="AF14" s="147"/>
      <c r="AG14" s="147">
        <f t="shared" si="3"/>
        <v>33692196</v>
      </c>
      <c r="AH14" s="147"/>
      <c r="AI14" s="147"/>
      <c r="AJ14" s="147"/>
      <c r="AK14" s="147"/>
      <c r="AL14" s="147"/>
      <c r="AM14" s="147"/>
      <c r="AN14" s="147"/>
      <c r="AO14" s="147">
        <f t="shared" si="4"/>
        <v>33692196</v>
      </c>
      <c r="AP14" s="147"/>
      <c r="AQ14" s="147"/>
      <c r="AR14" s="147"/>
      <c r="AS14" s="147"/>
      <c r="AT14" s="147"/>
      <c r="AU14" s="147">
        <v>8423049</v>
      </c>
      <c r="AV14" s="147">
        <f t="shared" si="5"/>
        <v>42115245</v>
      </c>
      <c r="AW14" s="148">
        <v>42115245</v>
      </c>
      <c r="AX14" s="147">
        <f t="shared" si="6"/>
        <v>0</v>
      </c>
    </row>
    <row r="15" spans="1:50" ht="14.4" x14ac:dyDescent="0.3">
      <c r="A15" s="491" t="s">
        <v>46</v>
      </c>
      <c r="B15" s="157" t="s">
        <v>4</v>
      </c>
      <c r="C15" s="144" t="s">
        <v>25</v>
      </c>
      <c r="D15" s="145">
        <v>0</v>
      </c>
      <c r="E15" s="146"/>
      <c r="F15" s="145"/>
      <c r="G15" s="145"/>
      <c r="H15" s="145"/>
      <c r="I15" s="145"/>
      <c r="J15" s="145"/>
      <c r="K15" s="147">
        <f t="shared" si="0"/>
        <v>0</v>
      </c>
      <c r="L15" s="147"/>
      <c r="M15" s="147"/>
      <c r="N15" s="147"/>
      <c r="O15" s="147"/>
      <c r="P15" s="147"/>
      <c r="Q15" s="147"/>
      <c r="R15" s="147"/>
      <c r="S15" s="147">
        <f t="shared" si="1"/>
        <v>0</v>
      </c>
      <c r="T15" s="147"/>
      <c r="U15" s="147"/>
      <c r="V15" s="147"/>
      <c r="W15" s="147"/>
      <c r="X15" s="147"/>
      <c r="Y15" s="147">
        <f t="shared" si="2"/>
        <v>0</v>
      </c>
      <c r="Z15" s="147"/>
      <c r="AA15" s="147"/>
      <c r="AB15" s="147"/>
      <c r="AC15" s="147"/>
      <c r="AD15" s="147"/>
      <c r="AE15" s="147"/>
      <c r="AF15" s="147"/>
      <c r="AG15" s="147">
        <f t="shared" si="3"/>
        <v>0</v>
      </c>
      <c r="AH15" s="147"/>
      <c r="AI15" s="147"/>
      <c r="AJ15" s="147"/>
      <c r="AK15" s="147"/>
      <c r="AL15" s="147"/>
      <c r="AM15" s="147"/>
      <c r="AN15" s="147"/>
      <c r="AO15" s="147">
        <f t="shared" si="4"/>
        <v>0</v>
      </c>
      <c r="AP15" s="147"/>
      <c r="AQ15" s="147"/>
      <c r="AR15" s="147"/>
      <c r="AS15" s="147"/>
      <c r="AT15" s="147"/>
      <c r="AU15" s="147"/>
      <c r="AV15" s="147">
        <f t="shared" si="5"/>
        <v>0</v>
      </c>
      <c r="AW15" s="148"/>
      <c r="AX15" s="147">
        <f t="shared" si="6"/>
        <v>0</v>
      </c>
    </row>
    <row r="16" spans="1:50" ht="14.4" x14ac:dyDescent="0.3">
      <c r="A16" s="493"/>
      <c r="B16" s="157" t="s">
        <v>4</v>
      </c>
      <c r="C16" s="144" t="s">
        <v>37</v>
      </c>
      <c r="D16" s="145">
        <v>0</v>
      </c>
      <c r="E16" s="146"/>
      <c r="F16" s="145"/>
      <c r="G16" s="145"/>
      <c r="H16" s="145"/>
      <c r="I16" s="145"/>
      <c r="J16" s="145"/>
      <c r="K16" s="147">
        <f t="shared" si="0"/>
        <v>0</v>
      </c>
      <c r="L16" s="147"/>
      <c r="M16" s="147"/>
      <c r="N16" s="147"/>
      <c r="O16" s="147"/>
      <c r="P16" s="147"/>
      <c r="Q16" s="147"/>
      <c r="R16" s="147"/>
      <c r="S16" s="147">
        <f t="shared" si="1"/>
        <v>0</v>
      </c>
      <c r="T16" s="147"/>
      <c r="U16" s="147"/>
      <c r="V16" s="147"/>
      <c r="W16" s="147"/>
      <c r="X16" s="147"/>
      <c r="Y16" s="147">
        <f t="shared" si="2"/>
        <v>0</v>
      </c>
      <c r="Z16" s="147"/>
      <c r="AA16" s="147"/>
      <c r="AB16" s="147"/>
      <c r="AC16" s="147"/>
      <c r="AD16" s="147"/>
      <c r="AE16" s="147"/>
      <c r="AF16" s="147"/>
      <c r="AG16" s="147">
        <f t="shared" si="3"/>
        <v>0</v>
      </c>
      <c r="AH16" s="147"/>
      <c r="AI16" s="147"/>
      <c r="AJ16" s="147"/>
      <c r="AK16" s="147"/>
      <c r="AL16" s="147"/>
      <c r="AM16" s="147"/>
      <c r="AN16" s="147"/>
      <c r="AO16" s="147">
        <f t="shared" si="4"/>
        <v>0</v>
      </c>
      <c r="AP16" s="147"/>
      <c r="AQ16" s="147"/>
      <c r="AR16" s="147"/>
      <c r="AS16" s="147"/>
      <c r="AT16" s="147"/>
      <c r="AU16" s="147"/>
      <c r="AV16" s="147">
        <f t="shared" si="5"/>
        <v>0</v>
      </c>
      <c r="AW16" s="148"/>
      <c r="AX16" s="147">
        <f t="shared" si="6"/>
        <v>0</v>
      </c>
    </row>
    <row r="17" spans="1:51" ht="14.4" x14ac:dyDescent="0.3">
      <c r="A17" s="493"/>
      <c r="B17" s="157" t="s">
        <v>4</v>
      </c>
      <c r="C17" s="144" t="s">
        <v>28</v>
      </c>
      <c r="D17" s="145">
        <v>93999</v>
      </c>
      <c r="E17" s="146"/>
      <c r="F17" s="145"/>
      <c r="G17" s="145"/>
      <c r="H17" s="145"/>
      <c r="I17" s="145"/>
      <c r="J17" s="145"/>
      <c r="K17" s="147">
        <f t="shared" si="0"/>
        <v>93999</v>
      </c>
      <c r="L17" s="147"/>
      <c r="M17" s="147"/>
      <c r="N17" s="147"/>
      <c r="O17" s="147"/>
      <c r="P17" s="147"/>
      <c r="Q17" s="147"/>
      <c r="R17" s="147"/>
      <c r="S17" s="147">
        <f t="shared" si="1"/>
        <v>93999</v>
      </c>
      <c r="T17" s="147"/>
      <c r="U17" s="147"/>
      <c r="V17" s="147"/>
      <c r="W17" s="147"/>
      <c r="X17" s="147"/>
      <c r="Y17" s="147">
        <f t="shared" si="2"/>
        <v>93999</v>
      </c>
      <c r="Z17" s="147"/>
      <c r="AA17" s="147"/>
      <c r="AB17" s="147"/>
      <c r="AC17" s="147"/>
      <c r="AD17" s="147"/>
      <c r="AE17" s="147"/>
      <c r="AF17" s="147"/>
      <c r="AG17" s="147">
        <f t="shared" si="3"/>
        <v>93999</v>
      </c>
      <c r="AH17" s="147"/>
      <c r="AI17" s="147"/>
      <c r="AJ17" s="147"/>
      <c r="AK17" s="147"/>
      <c r="AL17" s="147"/>
      <c r="AM17" s="147"/>
      <c r="AN17" s="147"/>
      <c r="AO17" s="147">
        <f t="shared" si="4"/>
        <v>93999</v>
      </c>
      <c r="AP17" s="147"/>
      <c r="AQ17" s="147"/>
      <c r="AR17" s="147"/>
      <c r="AS17" s="147"/>
      <c r="AT17" s="147"/>
      <c r="AU17" s="147"/>
      <c r="AV17" s="147">
        <f t="shared" si="5"/>
        <v>93999</v>
      </c>
      <c r="AW17" s="148">
        <v>93999</v>
      </c>
      <c r="AX17" s="147">
        <f t="shared" si="6"/>
        <v>0</v>
      </c>
    </row>
    <row r="18" spans="1:51" ht="14.4" x14ac:dyDescent="0.3">
      <c r="A18" s="493"/>
      <c r="B18" s="157" t="s">
        <v>8</v>
      </c>
      <c r="C18" s="144" t="s">
        <v>40</v>
      </c>
      <c r="D18" s="145">
        <v>0</v>
      </c>
      <c r="E18" s="146"/>
      <c r="F18" s="145"/>
      <c r="G18" s="145"/>
      <c r="H18" s="145"/>
      <c r="I18" s="145"/>
      <c r="J18" s="145"/>
      <c r="K18" s="147">
        <f t="shared" si="0"/>
        <v>0</v>
      </c>
      <c r="L18" s="147"/>
      <c r="M18" s="147"/>
      <c r="N18" s="147"/>
      <c r="O18" s="147"/>
      <c r="P18" s="147"/>
      <c r="Q18" s="147"/>
      <c r="R18" s="147"/>
      <c r="S18" s="147">
        <f t="shared" si="1"/>
        <v>0</v>
      </c>
      <c r="T18" s="147"/>
      <c r="U18" s="147"/>
      <c r="V18" s="147"/>
      <c r="W18" s="147"/>
      <c r="X18" s="147"/>
      <c r="Y18" s="147">
        <f t="shared" si="2"/>
        <v>0</v>
      </c>
      <c r="Z18" s="147"/>
      <c r="AA18" s="147"/>
      <c r="AB18" s="147"/>
      <c r="AC18" s="147"/>
      <c r="AD18" s="147"/>
      <c r="AE18" s="147"/>
      <c r="AF18" s="147"/>
      <c r="AG18" s="147">
        <f t="shared" si="3"/>
        <v>0</v>
      </c>
      <c r="AH18" s="147"/>
      <c r="AI18" s="147"/>
      <c r="AJ18" s="147"/>
      <c r="AK18" s="147"/>
      <c r="AL18" s="147"/>
      <c r="AM18" s="147"/>
      <c r="AN18" s="147"/>
      <c r="AO18" s="147">
        <f t="shared" si="4"/>
        <v>0</v>
      </c>
      <c r="AP18" s="147"/>
      <c r="AQ18" s="147"/>
      <c r="AR18" s="147"/>
      <c r="AS18" s="147"/>
      <c r="AT18" s="147"/>
      <c r="AU18" s="147"/>
      <c r="AV18" s="147">
        <f t="shared" si="5"/>
        <v>0</v>
      </c>
      <c r="AW18" s="148"/>
      <c r="AX18" s="147">
        <f t="shared" si="6"/>
        <v>0</v>
      </c>
    </row>
    <row r="19" spans="1:51" ht="14.4" x14ac:dyDescent="0.3">
      <c r="A19" s="493"/>
      <c r="B19" s="157" t="s">
        <v>8</v>
      </c>
      <c r="C19" s="144" t="s">
        <v>41</v>
      </c>
      <c r="D19" s="145">
        <v>0</v>
      </c>
      <c r="E19" s="146"/>
      <c r="F19" s="145"/>
      <c r="G19" s="145"/>
      <c r="H19" s="145"/>
      <c r="I19" s="145"/>
      <c r="J19" s="145"/>
      <c r="K19" s="147">
        <f t="shared" si="0"/>
        <v>0</v>
      </c>
      <c r="L19" s="147"/>
      <c r="M19" s="147"/>
      <c r="N19" s="147"/>
      <c r="O19" s="147"/>
      <c r="P19" s="147"/>
      <c r="Q19" s="147"/>
      <c r="R19" s="147"/>
      <c r="S19" s="147">
        <f t="shared" si="1"/>
        <v>0</v>
      </c>
      <c r="T19" s="147"/>
      <c r="U19" s="147"/>
      <c r="V19" s="147"/>
      <c r="W19" s="147"/>
      <c r="X19" s="147"/>
      <c r="Y19" s="147">
        <f t="shared" si="2"/>
        <v>0</v>
      </c>
      <c r="Z19" s="147"/>
      <c r="AA19" s="147"/>
      <c r="AB19" s="147"/>
      <c r="AC19" s="147"/>
      <c r="AD19" s="147"/>
      <c r="AE19" s="147"/>
      <c r="AF19" s="147"/>
      <c r="AG19" s="147">
        <f t="shared" si="3"/>
        <v>0</v>
      </c>
      <c r="AH19" s="147"/>
      <c r="AI19" s="147"/>
      <c r="AJ19" s="147"/>
      <c r="AK19" s="147"/>
      <c r="AL19" s="147"/>
      <c r="AM19" s="147"/>
      <c r="AN19" s="147"/>
      <c r="AO19" s="147">
        <f t="shared" si="4"/>
        <v>0</v>
      </c>
      <c r="AP19" s="147"/>
      <c r="AQ19" s="147"/>
      <c r="AR19" s="147"/>
      <c r="AS19" s="147"/>
      <c r="AT19" s="147"/>
      <c r="AU19" s="147"/>
      <c r="AV19" s="147">
        <f t="shared" si="5"/>
        <v>0</v>
      </c>
      <c r="AW19" s="148"/>
      <c r="AX19" s="147">
        <f t="shared" si="6"/>
        <v>0</v>
      </c>
    </row>
    <row r="20" spans="1:51" ht="14.4" x14ac:dyDescent="0.3">
      <c r="A20" s="494" t="s">
        <v>47</v>
      </c>
      <c r="B20" s="152" t="s">
        <v>4</v>
      </c>
      <c r="C20" s="144" t="s">
        <v>25</v>
      </c>
      <c r="D20" s="145">
        <v>0</v>
      </c>
      <c r="E20" s="146"/>
      <c r="F20" s="145"/>
      <c r="G20" s="145"/>
      <c r="H20" s="145"/>
      <c r="I20" s="145"/>
      <c r="J20" s="145"/>
      <c r="K20" s="147">
        <f t="shared" si="0"/>
        <v>0</v>
      </c>
      <c r="L20" s="147"/>
      <c r="M20" s="147"/>
      <c r="N20" s="147"/>
      <c r="O20" s="147"/>
      <c r="P20" s="147"/>
      <c r="Q20" s="147"/>
      <c r="R20" s="147"/>
      <c r="S20" s="147">
        <f t="shared" si="1"/>
        <v>0</v>
      </c>
      <c r="T20" s="147"/>
      <c r="U20" s="147"/>
      <c r="V20" s="147"/>
      <c r="W20" s="147"/>
      <c r="X20" s="147"/>
      <c r="Y20" s="147">
        <f t="shared" si="2"/>
        <v>0</v>
      </c>
      <c r="Z20" s="147"/>
      <c r="AA20" s="147"/>
      <c r="AB20" s="147"/>
      <c r="AC20" s="147"/>
      <c r="AD20" s="147"/>
      <c r="AE20" s="147"/>
      <c r="AF20" s="147"/>
      <c r="AG20" s="147">
        <f t="shared" si="3"/>
        <v>0</v>
      </c>
      <c r="AH20" s="147"/>
      <c r="AI20" s="147"/>
      <c r="AJ20" s="147"/>
      <c r="AK20" s="147"/>
      <c r="AL20" s="147"/>
      <c r="AM20" s="147"/>
      <c r="AN20" s="147"/>
      <c r="AO20" s="147">
        <f t="shared" si="4"/>
        <v>0</v>
      </c>
      <c r="AP20" s="147"/>
      <c r="AQ20" s="147"/>
      <c r="AR20" s="147"/>
      <c r="AS20" s="147"/>
      <c r="AT20" s="147"/>
      <c r="AU20" s="147"/>
      <c r="AV20" s="147">
        <f t="shared" si="5"/>
        <v>0</v>
      </c>
      <c r="AW20" s="148"/>
      <c r="AX20" s="147">
        <f t="shared" si="6"/>
        <v>0</v>
      </c>
    </row>
    <row r="21" spans="1:51" ht="14.4" x14ac:dyDescent="0.3">
      <c r="A21" s="495"/>
      <c r="B21" s="158" t="s">
        <v>4</v>
      </c>
      <c r="C21" s="144" t="s">
        <v>37</v>
      </c>
      <c r="D21" s="145">
        <v>0</v>
      </c>
      <c r="E21" s="146"/>
      <c r="F21" s="145"/>
      <c r="G21" s="145"/>
      <c r="H21" s="145"/>
      <c r="I21" s="145"/>
      <c r="J21" s="145"/>
      <c r="K21" s="147">
        <f t="shared" si="0"/>
        <v>0</v>
      </c>
      <c r="L21" s="147"/>
      <c r="M21" s="147"/>
      <c r="N21" s="147"/>
      <c r="O21" s="147"/>
      <c r="P21" s="147"/>
      <c r="Q21" s="147"/>
      <c r="R21" s="147"/>
      <c r="S21" s="147">
        <f t="shared" si="1"/>
        <v>0</v>
      </c>
      <c r="T21" s="147"/>
      <c r="U21" s="147"/>
      <c r="V21" s="147"/>
      <c r="W21" s="147"/>
      <c r="X21" s="147"/>
      <c r="Y21" s="147">
        <f t="shared" si="2"/>
        <v>0</v>
      </c>
      <c r="Z21" s="147"/>
      <c r="AA21" s="147"/>
      <c r="AB21" s="147"/>
      <c r="AC21" s="147"/>
      <c r="AD21" s="147"/>
      <c r="AE21" s="147"/>
      <c r="AF21" s="147"/>
      <c r="AG21" s="147">
        <f t="shared" si="3"/>
        <v>0</v>
      </c>
      <c r="AH21" s="147"/>
      <c r="AI21" s="147"/>
      <c r="AJ21" s="147"/>
      <c r="AK21" s="147"/>
      <c r="AL21" s="147"/>
      <c r="AM21" s="147"/>
      <c r="AN21" s="147"/>
      <c r="AO21" s="147">
        <f t="shared" si="4"/>
        <v>0</v>
      </c>
      <c r="AP21" s="147"/>
      <c r="AQ21" s="147"/>
      <c r="AR21" s="147"/>
      <c r="AS21" s="147"/>
      <c r="AT21" s="147"/>
      <c r="AU21" s="147"/>
      <c r="AV21" s="147">
        <f t="shared" si="5"/>
        <v>0</v>
      </c>
      <c r="AW21" s="148"/>
      <c r="AX21" s="147">
        <f t="shared" si="6"/>
        <v>0</v>
      </c>
    </row>
    <row r="22" spans="1:51" ht="14.4" x14ac:dyDescent="0.3">
      <c r="A22" s="495"/>
      <c r="B22" s="153" t="s">
        <v>4</v>
      </c>
      <c r="C22" s="144" t="s">
        <v>28</v>
      </c>
      <c r="D22" s="145">
        <v>5276881</v>
      </c>
      <c r="E22" s="146"/>
      <c r="F22" s="145"/>
      <c r="G22" s="145"/>
      <c r="H22" s="145"/>
      <c r="I22" s="145"/>
      <c r="J22" s="145"/>
      <c r="K22" s="147">
        <f t="shared" si="0"/>
        <v>5276881</v>
      </c>
      <c r="L22" s="147"/>
      <c r="M22" s="147"/>
      <c r="N22" s="147"/>
      <c r="O22" s="147"/>
      <c r="P22" s="147"/>
      <c r="Q22" s="147"/>
      <c r="R22" s="147"/>
      <c r="S22" s="147">
        <f t="shared" si="1"/>
        <v>5276881</v>
      </c>
      <c r="T22" s="147"/>
      <c r="U22" s="147"/>
      <c r="V22" s="147"/>
      <c r="W22" s="147"/>
      <c r="X22" s="147"/>
      <c r="Y22" s="147">
        <f t="shared" si="2"/>
        <v>5276881</v>
      </c>
      <c r="Z22" s="147"/>
      <c r="AA22" s="147"/>
      <c r="AB22" s="147"/>
      <c r="AC22" s="147"/>
      <c r="AD22" s="147"/>
      <c r="AE22" s="147"/>
      <c r="AF22" s="147"/>
      <c r="AG22" s="147">
        <f t="shared" si="3"/>
        <v>5276881</v>
      </c>
      <c r="AH22" s="147"/>
      <c r="AI22" s="147"/>
      <c r="AJ22" s="147"/>
      <c r="AK22" s="147"/>
      <c r="AL22" s="147"/>
      <c r="AM22" s="147"/>
      <c r="AN22" s="147"/>
      <c r="AO22" s="147">
        <f t="shared" si="4"/>
        <v>5276881</v>
      </c>
      <c r="AP22" s="147"/>
      <c r="AQ22" s="147"/>
      <c r="AR22" s="147"/>
      <c r="AS22" s="147"/>
      <c r="AT22" s="147"/>
      <c r="AU22" s="147"/>
      <c r="AV22" s="147">
        <f t="shared" si="5"/>
        <v>5276881</v>
      </c>
      <c r="AW22" s="148">
        <v>5276881</v>
      </c>
      <c r="AX22" s="147">
        <f t="shared" si="6"/>
        <v>0</v>
      </c>
    </row>
    <row r="23" spans="1:51" ht="14.4" x14ac:dyDescent="0.3">
      <c r="A23" s="495"/>
      <c r="B23" s="152" t="s">
        <v>17</v>
      </c>
      <c r="C23" s="144" t="s">
        <v>25</v>
      </c>
      <c r="D23" s="145">
        <v>0</v>
      </c>
      <c r="E23" s="146"/>
      <c r="F23" s="145"/>
      <c r="G23" s="145"/>
      <c r="H23" s="145"/>
      <c r="I23" s="145"/>
      <c r="J23" s="145"/>
      <c r="K23" s="147">
        <f t="shared" si="0"/>
        <v>0</v>
      </c>
      <c r="L23" s="147"/>
      <c r="M23" s="147"/>
      <c r="N23" s="147"/>
      <c r="O23" s="147"/>
      <c r="P23" s="147"/>
      <c r="Q23" s="147"/>
      <c r="R23" s="147"/>
      <c r="S23" s="147">
        <f t="shared" si="1"/>
        <v>0</v>
      </c>
      <c r="T23" s="147"/>
      <c r="U23" s="147"/>
      <c r="V23" s="147"/>
      <c r="W23" s="147"/>
      <c r="X23" s="147"/>
      <c r="Y23" s="147">
        <f t="shared" si="2"/>
        <v>0</v>
      </c>
      <c r="Z23" s="147"/>
      <c r="AA23" s="147"/>
      <c r="AB23" s="147"/>
      <c r="AC23" s="147"/>
      <c r="AD23" s="147"/>
      <c r="AE23" s="147"/>
      <c r="AF23" s="147"/>
      <c r="AG23" s="147">
        <f t="shared" si="3"/>
        <v>0</v>
      </c>
      <c r="AH23" s="147"/>
      <c r="AI23" s="147"/>
      <c r="AJ23" s="147"/>
      <c r="AK23" s="147"/>
      <c r="AL23" s="147"/>
      <c r="AM23" s="147"/>
      <c r="AN23" s="147"/>
      <c r="AO23" s="147">
        <f t="shared" si="4"/>
        <v>0</v>
      </c>
      <c r="AP23" s="147"/>
      <c r="AQ23" s="147"/>
      <c r="AR23" s="147"/>
      <c r="AS23" s="147"/>
      <c r="AT23" s="147"/>
      <c r="AU23" s="147"/>
      <c r="AV23" s="147">
        <f t="shared" si="5"/>
        <v>0</v>
      </c>
      <c r="AW23" s="148"/>
      <c r="AX23" s="147">
        <f t="shared" si="6"/>
        <v>0</v>
      </c>
    </row>
    <row r="24" spans="1:51" ht="14.4" x14ac:dyDescent="0.3">
      <c r="A24" s="495"/>
      <c r="B24" s="158" t="s">
        <v>17</v>
      </c>
      <c r="C24" s="144" t="s">
        <v>41</v>
      </c>
      <c r="D24" s="145">
        <v>0</v>
      </c>
      <c r="E24" s="146"/>
      <c r="F24" s="145"/>
      <c r="G24" s="145">
        <v>15008</v>
      </c>
      <c r="H24" s="145"/>
      <c r="I24" s="145"/>
      <c r="J24" s="145"/>
      <c r="K24" s="147">
        <f t="shared" si="0"/>
        <v>15008</v>
      </c>
      <c r="L24" s="147"/>
      <c r="M24" s="147"/>
      <c r="N24" s="147"/>
      <c r="O24" s="147"/>
      <c r="P24" s="147"/>
      <c r="Q24" s="147"/>
      <c r="R24" s="147"/>
      <c r="S24" s="147">
        <f t="shared" si="1"/>
        <v>15008</v>
      </c>
      <c r="T24" s="147"/>
      <c r="U24" s="147"/>
      <c r="V24" s="147"/>
      <c r="W24" s="147"/>
      <c r="X24" s="147"/>
      <c r="Y24" s="147">
        <f t="shared" si="2"/>
        <v>15008</v>
      </c>
      <c r="Z24" s="147"/>
      <c r="AA24" s="147"/>
      <c r="AB24" s="147"/>
      <c r="AC24" s="147"/>
      <c r="AD24" s="147"/>
      <c r="AE24" s="147"/>
      <c r="AF24" s="147"/>
      <c r="AG24" s="147">
        <f t="shared" si="3"/>
        <v>15008</v>
      </c>
      <c r="AH24" s="147"/>
      <c r="AI24" s="147"/>
      <c r="AJ24" s="147"/>
      <c r="AK24" s="147"/>
      <c r="AL24" s="147"/>
      <c r="AM24" s="147"/>
      <c r="AN24" s="147"/>
      <c r="AO24" s="147">
        <f t="shared" si="4"/>
        <v>15008</v>
      </c>
      <c r="AP24" s="147"/>
      <c r="AQ24" s="147"/>
      <c r="AR24" s="147"/>
      <c r="AS24" s="147"/>
      <c r="AT24" s="147"/>
      <c r="AU24" s="147"/>
      <c r="AV24" s="147">
        <f t="shared" si="5"/>
        <v>15008</v>
      </c>
      <c r="AW24" s="148">
        <v>15008</v>
      </c>
      <c r="AX24" s="147">
        <f t="shared" si="6"/>
        <v>0</v>
      </c>
    </row>
    <row r="25" spans="1:51" ht="14.4" x14ac:dyDescent="0.3">
      <c r="A25" s="496"/>
      <c r="B25" s="153" t="s">
        <v>17</v>
      </c>
      <c r="C25" s="144" t="s">
        <v>40</v>
      </c>
      <c r="D25" s="145">
        <v>0</v>
      </c>
      <c r="E25" s="146"/>
      <c r="F25" s="145"/>
      <c r="G25" s="145"/>
      <c r="H25" s="145"/>
      <c r="I25" s="145"/>
      <c r="J25" s="145"/>
      <c r="K25" s="147">
        <f t="shared" si="0"/>
        <v>0</v>
      </c>
      <c r="L25" s="147"/>
      <c r="M25" s="147"/>
      <c r="N25" s="147"/>
      <c r="O25" s="147"/>
      <c r="P25" s="147"/>
      <c r="Q25" s="147"/>
      <c r="R25" s="147"/>
      <c r="S25" s="147">
        <f t="shared" si="1"/>
        <v>0</v>
      </c>
      <c r="T25" s="147"/>
      <c r="U25" s="147"/>
      <c r="V25" s="147"/>
      <c r="W25" s="147"/>
      <c r="X25" s="147"/>
      <c r="Y25" s="147">
        <f t="shared" si="2"/>
        <v>0</v>
      </c>
      <c r="Z25" s="147"/>
      <c r="AA25" s="147"/>
      <c r="AB25" s="147"/>
      <c r="AC25" s="147"/>
      <c r="AD25" s="147"/>
      <c r="AE25" s="147"/>
      <c r="AF25" s="147"/>
      <c r="AG25" s="147">
        <f t="shared" si="3"/>
        <v>0</v>
      </c>
      <c r="AH25" s="147"/>
      <c r="AI25" s="147"/>
      <c r="AJ25" s="147"/>
      <c r="AK25" s="147"/>
      <c r="AL25" s="147"/>
      <c r="AM25" s="147"/>
      <c r="AN25" s="147"/>
      <c r="AO25" s="147">
        <f t="shared" si="4"/>
        <v>0</v>
      </c>
      <c r="AP25" s="147"/>
      <c r="AQ25" s="147"/>
      <c r="AR25" s="147"/>
      <c r="AS25" s="147"/>
      <c r="AT25" s="147"/>
      <c r="AU25" s="147"/>
      <c r="AV25" s="147">
        <f t="shared" si="5"/>
        <v>0</v>
      </c>
      <c r="AW25" s="148"/>
      <c r="AX25" s="147">
        <f t="shared" si="6"/>
        <v>0</v>
      </c>
    </row>
    <row r="26" spans="1:51" ht="21" customHeight="1" x14ac:dyDescent="0.3">
      <c r="A26" s="497" t="s">
        <v>132</v>
      </c>
      <c r="B26" s="152" t="s">
        <v>4</v>
      </c>
      <c r="C26" s="159" t="s">
        <v>25</v>
      </c>
      <c r="D26" s="145">
        <v>0</v>
      </c>
      <c r="E26" s="146"/>
      <c r="F26" s="145"/>
      <c r="G26" s="145"/>
      <c r="H26" s="145"/>
      <c r="I26" s="145"/>
      <c r="J26" s="145"/>
      <c r="K26" s="147">
        <f t="shared" si="0"/>
        <v>0</v>
      </c>
      <c r="L26" s="147"/>
      <c r="M26" s="147"/>
      <c r="N26" s="147"/>
      <c r="O26" s="147"/>
      <c r="P26" s="147"/>
      <c r="Q26" s="147"/>
      <c r="R26" s="147"/>
      <c r="S26" s="147">
        <f t="shared" si="1"/>
        <v>0</v>
      </c>
      <c r="T26" s="147"/>
      <c r="U26" s="147"/>
      <c r="V26" s="147"/>
      <c r="W26" s="147"/>
      <c r="X26" s="147"/>
      <c r="Y26" s="147">
        <f t="shared" si="2"/>
        <v>0</v>
      </c>
      <c r="Z26" s="147"/>
      <c r="AA26" s="147"/>
      <c r="AB26" s="147"/>
      <c r="AC26" s="147"/>
      <c r="AD26" s="147"/>
      <c r="AE26" s="147"/>
      <c r="AF26" s="147"/>
      <c r="AG26" s="147">
        <f t="shared" si="3"/>
        <v>0</v>
      </c>
      <c r="AH26" s="147"/>
      <c r="AI26" s="147"/>
      <c r="AJ26" s="147"/>
      <c r="AK26" s="147"/>
      <c r="AL26" s="147"/>
      <c r="AM26" s="147"/>
      <c r="AN26" s="147"/>
      <c r="AO26" s="147">
        <f t="shared" si="4"/>
        <v>0</v>
      </c>
      <c r="AP26" s="147"/>
      <c r="AQ26" s="147"/>
      <c r="AR26" s="147"/>
      <c r="AS26" s="147"/>
      <c r="AT26" s="147"/>
      <c r="AU26" s="147"/>
      <c r="AV26" s="147">
        <f t="shared" si="5"/>
        <v>0</v>
      </c>
      <c r="AW26" s="148"/>
      <c r="AX26" s="147">
        <f t="shared" si="6"/>
        <v>0</v>
      </c>
    </row>
    <row r="27" spans="1:51" ht="21" customHeight="1" x14ac:dyDescent="0.3">
      <c r="A27" s="498"/>
      <c r="B27" s="153" t="s">
        <v>4</v>
      </c>
      <c r="C27" s="159" t="s">
        <v>37</v>
      </c>
      <c r="D27" s="145">
        <v>0</v>
      </c>
      <c r="E27" s="146"/>
      <c r="F27" s="145"/>
      <c r="G27" s="145"/>
      <c r="H27" s="145"/>
      <c r="I27" s="145"/>
      <c r="J27" s="145"/>
      <c r="K27" s="147">
        <f t="shared" si="0"/>
        <v>0</v>
      </c>
      <c r="L27" s="147"/>
      <c r="M27" s="147"/>
      <c r="N27" s="147"/>
      <c r="O27" s="147"/>
      <c r="P27" s="147"/>
      <c r="Q27" s="147"/>
      <c r="R27" s="147"/>
      <c r="S27" s="147">
        <f t="shared" si="1"/>
        <v>0</v>
      </c>
      <c r="T27" s="147"/>
      <c r="U27" s="147"/>
      <c r="V27" s="147"/>
      <c r="W27" s="147"/>
      <c r="X27" s="147"/>
      <c r="Y27" s="147">
        <f t="shared" si="2"/>
        <v>0</v>
      </c>
      <c r="Z27" s="147"/>
      <c r="AA27" s="147"/>
      <c r="AB27" s="147"/>
      <c r="AC27" s="147"/>
      <c r="AD27" s="147"/>
      <c r="AE27" s="147"/>
      <c r="AF27" s="147"/>
      <c r="AG27" s="147">
        <f t="shared" si="3"/>
        <v>0</v>
      </c>
      <c r="AH27" s="147"/>
      <c r="AI27" s="147"/>
      <c r="AJ27" s="147"/>
      <c r="AK27" s="147"/>
      <c r="AL27" s="147"/>
      <c r="AM27" s="147"/>
      <c r="AN27" s="147"/>
      <c r="AO27" s="147">
        <f t="shared" si="4"/>
        <v>0</v>
      </c>
      <c r="AP27" s="147"/>
      <c r="AQ27" s="147"/>
      <c r="AR27" s="147"/>
      <c r="AS27" s="147"/>
      <c r="AT27" s="147"/>
      <c r="AU27" s="147"/>
      <c r="AV27" s="147">
        <f t="shared" si="5"/>
        <v>0</v>
      </c>
      <c r="AW27" s="148"/>
      <c r="AX27" s="147">
        <f t="shared" si="6"/>
        <v>0</v>
      </c>
    </row>
    <row r="28" spans="1:51" ht="21" customHeight="1" x14ac:dyDescent="0.3">
      <c r="A28" s="498"/>
      <c r="B28" s="153" t="s">
        <v>4</v>
      </c>
      <c r="C28" s="159" t="s">
        <v>28</v>
      </c>
      <c r="D28" s="145">
        <v>0</v>
      </c>
      <c r="E28" s="146"/>
      <c r="F28" s="145"/>
      <c r="G28" s="145"/>
      <c r="H28" s="145"/>
      <c r="I28" s="145"/>
      <c r="J28" s="145"/>
      <c r="K28" s="147">
        <f t="shared" si="0"/>
        <v>0</v>
      </c>
      <c r="L28" s="147"/>
      <c r="M28" s="147"/>
      <c r="N28" s="147"/>
      <c r="O28" s="147"/>
      <c r="P28" s="147"/>
      <c r="Q28" s="147"/>
      <c r="R28" s="147"/>
      <c r="S28" s="147">
        <f t="shared" si="1"/>
        <v>0</v>
      </c>
      <c r="T28" s="147"/>
      <c r="U28" s="147"/>
      <c r="V28" s="147"/>
      <c r="W28" s="147"/>
      <c r="X28" s="147"/>
      <c r="Y28" s="147">
        <f t="shared" si="2"/>
        <v>0</v>
      </c>
      <c r="Z28" s="147"/>
      <c r="AA28" s="147"/>
      <c r="AB28" s="147"/>
      <c r="AC28" s="147"/>
      <c r="AD28" s="147"/>
      <c r="AE28" s="147"/>
      <c r="AF28" s="147"/>
      <c r="AG28" s="147">
        <f t="shared" si="3"/>
        <v>0</v>
      </c>
      <c r="AH28" s="147"/>
      <c r="AI28" s="147"/>
      <c r="AJ28" s="147"/>
      <c r="AK28" s="147"/>
      <c r="AL28" s="147"/>
      <c r="AM28" s="147"/>
      <c r="AN28" s="147"/>
      <c r="AO28" s="147">
        <f t="shared" si="4"/>
        <v>0</v>
      </c>
      <c r="AP28" s="147"/>
      <c r="AQ28" s="147"/>
      <c r="AR28" s="147"/>
      <c r="AS28" s="147"/>
      <c r="AT28" s="147"/>
      <c r="AU28" s="147"/>
      <c r="AV28" s="147">
        <f t="shared" si="5"/>
        <v>0</v>
      </c>
      <c r="AW28" s="148"/>
      <c r="AX28" s="147">
        <f t="shared" si="6"/>
        <v>0</v>
      </c>
    </row>
    <row r="29" spans="1:51" ht="21" customHeight="1" x14ac:dyDescent="0.3">
      <c r="A29" s="499"/>
      <c r="B29" s="153" t="s">
        <v>128</v>
      </c>
      <c r="C29" s="159" t="s">
        <v>41</v>
      </c>
      <c r="D29" s="145">
        <v>0</v>
      </c>
      <c r="E29" s="146"/>
      <c r="F29" s="145"/>
      <c r="G29" s="145"/>
      <c r="H29" s="145"/>
      <c r="I29" s="145"/>
      <c r="J29" s="145"/>
      <c r="K29" s="147">
        <f t="shared" si="0"/>
        <v>0</v>
      </c>
      <c r="L29" s="147"/>
      <c r="M29" s="147"/>
      <c r="N29" s="147"/>
      <c r="O29" s="147"/>
      <c r="P29" s="147"/>
      <c r="Q29" s="147"/>
      <c r="R29" s="147"/>
      <c r="S29" s="147">
        <f t="shared" si="1"/>
        <v>0</v>
      </c>
      <c r="T29" s="147"/>
      <c r="U29" s="147"/>
      <c r="V29" s="147"/>
      <c r="W29" s="147"/>
      <c r="X29" s="147"/>
      <c r="Y29" s="147">
        <f t="shared" si="2"/>
        <v>0</v>
      </c>
      <c r="Z29" s="147"/>
      <c r="AA29" s="147"/>
      <c r="AB29" s="147"/>
      <c r="AC29" s="147"/>
      <c r="AD29" s="147"/>
      <c r="AE29" s="147"/>
      <c r="AF29" s="147"/>
      <c r="AG29" s="147">
        <f t="shared" si="3"/>
        <v>0</v>
      </c>
      <c r="AH29" s="147"/>
      <c r="AI29" s="147"/>
      <c r="AJ29" s="147"/>
      <c r="AK29" s="147"/>
      <c r="AL29" s="147"/>
      <c r="AM29" s="147"/>
      <c r="AN29" s="147"/>
      <c r="AO29" s="147">
        <f t="shared" si="4"/>
        <v>0</v>
      </c>
      <c r="AP29" s="147"/>
      <c r="AQ29" s="147"/>
      <c r="AR29" s="147"/>
      <c r="AS29" s="147"/>
      <c r="AT29" s="147"/>
      <c r="AU29" s="147"/>
      <c r="AV29" s="147">
        <f t="shared" si="5"/>
        <v>0</v>
      </c>
      <c r="AW29" s="148"/>
      <c r="AX29" s="147">
        <f t="shared" si="6"/>
        <v>0</v>
      </c>
      <c r="AY29" s="132"/>
    </row>
    <row r="30" spans="1:51" ht="14.4" x14ac:dyDescent="0.3">
      <c r="A30" s="500" t="s">
        <v>29</v>
      </c>
      <c r="B30" s="155" t="s">
        <v>4</v>
      </c>
      <c r="C30" s="144" t="s">
        <v>25</v>
      </c>
      <c r="D30" s="161">
        <v>385281300</v>
      </c>
      <c r="E30" s="146"/>
      <c r="F30" s="145">
        <v>-417616</v>
      </c>
      <c r="G30" s="145"/>
      <c r="H30" s="145"/>
      <c r="I30" s="145"/>
      <c r="J30" s="145"/>
      <c r="K30" s="147">
        <f t="shared" si="0"/>
        <v>384863684</v>
      </c>
      <c r="L30" s="147"/>
      <c r="M30" s="147"/>
      <c r="N30" s="147"/>
      <c r="O30" s="147"/>
      <c r="P30" s="147"/>
      <c r="Q30" s="147"/>
      <c r="R30" s="147"/>
      <c r="S30" s="147">
        <f t="shared" si="1"/>
        <v>384863684</v>
      </c>
      <c r="T30" s="147"/>
      <c r="U30" s="147">
        <v>-371305</v>
      </c>
      <c r="V30" s="147">
        <v>860241</v>
      </c>
      <c r="W30" s="147"/>
      <c r="X30" s="147"/>
      <c r="Y30" s="147">
        <f t="shared" si="2"/>
        <v>385352620</v>
      </c>
      <c r="Z30" s="147"/>
      <c r="AA30" s="147"/>
      <c r="AB30" s="147"/>
      <c r="AC30" s="147"/>
      <c r="AD30" s="147"/>
      <c r="AE30" s="147"/>
      <c r="AF30" s="147"/>
      <c r="AG30" s="147">
        <f t="shared" si="3"/>
        <v>385352620</v>
      </c>
      <c r="AH30" s="147"/>
      <c r="AI30" s="147">
        <v>-2648163</v>
      </c>
      <c r="AJ30" s="147"/>
      <c r="AK30" s="147">
        <v>-579312</v>
      </c>
      <c r="AL30" s="147"/>
      <c r="AM30" s="147"/>
      <c r="AN30" s="147"/>
      <c r="AO30" s="147">
        <v>381940008</v>
      </c>
      <c r="AP30" s="147"/>
      <c r="AQ30" s="147">
        <f>1712861</f>
        <v>1712861</v>
      </c>
      <c r="AR30" s="147">
        <v>417616</v>
      </c>
      <c r="AS30" s="147"/>
      <c r="AT30" s="147"/>
      <c r="AU30" s="147"/>
      <c r="AV30" s="147">
        <f>SUM(AO30:AU30)</f>
        <v>384070485</v>
      </c>
      <c r="AW30" s="148">
        <f>384255622-185137</f>
        <v>384070485</v>
      </c>
      <c r="AX30" s="147">
        <f t="shared" si="6"/>
        <v>0</v>
      </c>
    </row>
    <row r="31" spans="1:51" ht="14.4" x14ac:dyDescent="0.3">
      <c r="A31" s="501"/>
      <c r="B31" s="155" t="s">
        <v>4</v>
      </c>
      <c r="C31" s="144" t="s">
        <v>37</v>
      </c>
      <c r="D31" s="161">
        <v>0</v>
      </c>
      <c r="E31" s="146"/>
      <c r="F31" s="145"/>
      <c r="G31" s="145"/>
      <c r="H31" s="145"/>
      <c r="I31" s="145"/>
      <c r="J31" s="145"/>
      <c r="K31" s="147">
        <f t="shared" si="0"/>
        <v>0</v>
      </c>
      <c r="L31" s="147"/>
      <c r="M31" s="147"/>
      <c r="N31" s="147"/>
      <c r="O31" s="147"/>
      <c r="P31" s="147"/>
      <c r="Q31" s="147"/>
      <c r="R31" s="147"/>
      <c r="S31" s="147">
        <v>0</v>
      </c>
      <c r="T31" s="147"/>
      <c r="U31" s="147"/>
      <c r="V31" s="147"/>
      <c r="W31" s="147"/>
      <c r="X31" s="147"/>
      <c r="Y31" s="147">
        <v>0</v>
      </c>
      <c r="Z31" s="147"/>
      <c r="AA31" s="147"/>
      <c r="AB31" s="147"/>
      <c r="AC31" s="147"/>
      <c r="AD31" s="147"/>
      <c r="AE31" s="147"/>
      <c r="AF31" s="147"/>
      <c r="AG31" s="147">
        <f t="shared" si="3"/>
        <v>0</v>
      </c>
      <c r="AH31" s="147"/>
      <c r="AI31" s="147"/>
      <c r="AJ31" s="147"/>
      <c r="AK31" s="147"/>
      <c r="AL31" s="147"/>
      <c r="AM31" s="147"/>
      <c r="AN31" s="147"/>
      <c r="AO31" s="147">
        <v>185137</v>
      </c>
      <c r="AP31" s="147"/>
      <c r="AQ31" s="147"/>
      <c r="AR31" s="147"/>
      <c r="AS31" s="147"/>
      <c r="AT31" s="147"/>
      <c r="AU31" s="147"/>
      <c r="AV31" s="147">
        <f>SUM(AO31:AU31)</f>
        <v>185137</v>
      </c>
      <c r="AW31" s="148">
        <v>185137</v>
      </c>
      <c r="AX31" s="147">
        <f>AV31-AW31</f>
        <v>0</v>
      </c>
    </row>
    <row r="32" spans="1:51" ht="14.4" x14ac:dyDescent="0.3">
      <c r="A32" s="160" t="s">
        <v>87</v>
      </c>
      <c r="B32" s="155" t="s">
        <v>4</v>
      </c>
      <c r="C32" s="144" t="s">
        <v>25</v>
      </c>
      <c r="D32" s="161">
        <v>0</v>
      </c>
      <c r="E32" s="146"/>
      <c r="F32" s="145"/>
      <c r="G32" s="145"/>
      <c r="H32" s="145"/>
      <c r="I32" s="145"/>
      <c r="J32" s="145"/>
      <c r="K32" s="147">
        <f t="shared" si="0"/>
        <v>0</v>
      </c>
      <c r="L32" s="147"/>
      <c r="M32" s="147"/>
      <c r="N32" s="147"/>
      <c r="O32" s="147"/>
      <c r="P32" s="147"/>
      <c r="Q32" s="147"/>
      <c r="R32" s="147"/>
      <c r="S32" s="147">
        <f t="shared" ref="S32:S64" si="7">SUM(K32:Q32)</f>
        <v>0</v>
      </c>
      <c r="T32" s="147"/>
      <c r="U32" s="147"/>
      <c r="V32" s="147"/>
      <c r="W32" s="147"/>
      <c r="X32" s="147"/>
      <c r="Y32" s="147">
        <f t="shared" ref="Y32:Y64" si="8">SUM(S32:X32)</f>
        <v>0</v>
      </c>
      <c r="Z32" s="147"/>
      <c r="AA32" s="147"/>
      <c r="AB32" s="147"/>
      <c r="AC32" s="147"/>
      <c r="AD32" s="147"/>
      <c r="AE32" s="147"/>
      <c r="AF32" s="147"/>
      <c r="AG32" s="147">
        <f t="shared" si="3"/>
        <v>0</v>
      </c>
      <c r="AH32" s="147"/>
      <c r="AI32" s="147"/>
      <c r="AJ32" s="147"/>
      <c r="AK32" s="147"/>
      <c r="AL32" s="147"/>
      <c r="AM32" s="147"/>
      <c r="AN32" s="147"/>
      <c r="AO32" s="147">
        <f t="shared" si="4"/>
        <v>0</v>
      </c>
      <c r="AP32" s="147"/>
      <c r="AQ32" s="147"/>
      <c r="AR32" s="147"/>
      <c r="AS32" s="147"/>
      <c r="AT32" s="147"/>
      <c r="AU32" s="147"/>
      <c r="AV32" s="147">
        <f t="shared" si="5"/>
        <v>0</v>
      </c>
      <c r="AW32" s="148"/>
      <c r="AX32" s="147">
        <f t="shared" si="6"/>
        <v>0</v>
      </c>
    </row>
    <row r="33" spans="1:50" ht="15" thickBot="1" x14ac:dyDescent="0.35">
      <c r="A33" s="259" t="s">
        <v>42</v>
      </c>
      <c r="B33" s="260" t="s">
        <v>4</v>
      </c>
      <c r="C33" s="181" t="s">
        <v>25</v>
      </c>
      <c r="D33" s="182">
        <v>81214887</v>
      </c>
      <c r="E33" s="183"/>
      <c r="F33" s="182"/>
      <c r="G33" s="182"/>
      <c r="H33" s="182"/>
      <c r="I33" s="182"/>
      <c r="J33" s="182"/>
      <c r="K33" s="184">
        <f t="shared" si="0"/>
        <v>81214887</v>
      </c>
      <c r="L33" s="184"/>
      <c r="M33" s="184"/>
      <c r="N33" s="184"/>
      <c r="O33" s="184"/>
      <c r="P33" s="184"/>
      <c r="Q33" s="184"/>
      <c r="R33" s="184"/>
      <c r="S33" s="184">
        <f t="shared" si="7"/>
        <v>81214887</v>
      </c>
      <c r="T33" s="184"/>
      <c r="U33" s="184"/>
      <c r="V33" s="184"/>
      <c r="W33" s="184"/>
      <c r="X33" s="184"/>
      <c r="Y33" s="184">
        <f t="shared" si="8"/>
        <v>81214887</v>
      </c>
      <c r="Z33" s="184"/>
      <c r="AA33" s="184"/>
      <c r="AB33" s="184"/>
      <c r="AC33" s="184"/>
      <c r="AD33" s="184"/>
      <c r="AE33" s="184"/>
      <c r="AF33" s="184"/>
      <c r="AG33" s="184">
        <f t="shared" si="3"/>
        <v>81214887</v>
      </c>
      <c r="AH33" s="184"/>
      <c r="AI33" s="184"/>
      <c r="AJ33" s="184">
        <v>-6095374</v>
      </c>
      <c r="AK33" s="184"/>
      <c r="AL33" s="184"/>
      <c r="AM33" s="184"/>
      <c r="AN33" s="184"/>
      <c r="AO33" s="184">
        <f t="shared" si="4"/>
        <v>75119513</v>
      </c>
      <c r="AP33" s="184"/>
      <c r="AQ33" s="184"/>
      <c r="AR33" s="184"/>
      <c r="AS33" s="184">
        <v>-108580</v>
      </c>
      <c r="AT33" s="184"/>
      <c r="AU33" s="184"/>
      <c r="AV33" s="184">
        <f t="shared" si="5"/>
        <v>75010933</v>
      </c>
      <c r="AW33" s="261">
        <v>75010933</v>
      </c>
      <c r="AX33" s="184">
        <f t="shared" si="6"/>
        <v>0</v>
      </c>
    </row>
    <row r="34" spans="1:50" ht="34.5" customHeight="1" thickBot="1" x14ac:dyDescent="0.3">
      <c r="A34" s="502" t="s">
        <v>85</v>
      </c>
      <c r="B34" s="503"/>
      <c r="C34" s="504"/>
      <c r="D34" s="262">
        <f t="shared" ref="D34:Q34" si="9">SUM(D6:D33)</f>
        <v>555453705</v>
      </c>
      <c r="E34" s="262">
        <f t="shared" si="9"/>
        <v>0</v>
      </c>
      <c r="F34" s="262">
        <f t="shared" si="9"/>
        <v>-417616</v>
      </c>
      <c r="G34" s="262">
        <f t="shared" si="9"/>
        <v>109007</v>
      </c>
      <c r="H34" s="262">
        <f t="shared" si="9"/>
        <v>246</v>
      </c>
      <c r="I34" s="262">
        <f t="shared" si="9"/>
        <v>-2468000</v>
      </c>
      <c r="J34" s="262">
        <f t="shared" si="9"/>
        <v>1977045</v>
      </c>
      <c r="K34" s="262">
        <f t="shared" si="9"/>
        <v>554654387</v>
      </c>
      <c r="L34" s="262">
        <f t="shared" si="9"/>
        <v>0</v>
      </c>
      <c r="M34" s="262">
        <f t="shared" si="9"/>
        <v>0</v>
      </c>
      <c r="N34" s="262">
        <f t="shared" si="9"/>
        <v>0</v>
      </c>
      <c r="O34" s="262">
        <f t="shared" si="9"/>
        <v>0</v>
      </c>
      <c r="P34" s="262">
        <f t="shared" si="9"/>
        <v>0</v>
      </c>
      <c r="Q34" s="262">
        <f t="shared" si="9"/>
        <v>0</v>
      </c>
      <c r="R34" s="262"/>
      <c r="S34" s="262">
        <f t="shared" si="7"/>
        <v>554654387</v>
      </c>
      <c r="T34" s="262">
        <f t="shared" ref="T34:X34" si="10">SUM(T6:T33)</f>
        <v>0</v>
      </c>
      <c r="U34" s="262">
        <f t="shared" si="10"/>
        <v>-371305</v>
      </c>
      <c r="V34" s="262">
        <f t="shared" si="10"/>
        <v>860241</v>
      </c>
      <c r="W34" s="262">
        <f t="shared" si="10"/>
        <v>186980</v>
      </c>
      <c r="X34" s="262">
        <f t="shared" si="10"/>
        <v>0</v>
      </c>
      <c r="Y34" s="262">
        <f t="shared" si="8"/>
        <v>555330303</v>
      </c>
      <c r="Z34" s="262">
        <f t="shared" ref="Z34:AF34" si="11">SUM(Z6:Z33)</f>
        <v>0</v>
      </c>
      <c r="AA34" s="262">
        <f t="shared" si="11"/>
        <v>0</v>
      </c>
      <c r="AB34" s="262">
        <f>SUM(AB6:AB33)</f>
        <v>0</v>
      </c>
      <c r="AC34" s="262">
        <f>SUM(AC6:AC33)</f>
        <v>0</v>
      </c>
      <c r="AD34" s="262">
        <f t="shared" si="11"/>
        <v>0</v>
      </c>
      <c r="AE34" s="262">
        <f t="shared" si="11"/>
        <v>-186980</v>
      </c>
      <c r="AF34" s="262">
        <f t="shared" si="11"/>
        <v>0</v>
      </c>
      <c r="AG34" s="262">
        <f t="shared" si="3"/>
        <v>555143323</v>
      </c>
      <c r="AH34" s="262">
        <f t="shared" ref="AH34:AN34" si="12">SUM(AH6:AH33)</f>
        <v>0</v>
      </c>
      <c r="AI34" s="262">
        <f t="shared" si="12"/>
        <v>-2648163</v>
      </c>
      <c r="AJ34" s="262">
        <f t="shared" si="12"/>
        <v>-6095374</v>
      </c>
      <c r="AK34" s="262">
        <f t="shared" si="12"/>
        <v>-579312</v>
      </c>
      <c r="AL34" s="262">
        <f t="shared" si="12"/>
        <v>0</v>
      </c>
      <c r="AM34" s="262">
        <f t="shared" si="12"/>
        <v>0</v>
      </c>
      <c r="AN34" s="262">
        <f t="shared" si="12"/>
        <v>0</v>
      </c>
      <c r="AO34" s="262">
        <f t="shared" si="4"/>
        <v>545820474</v>
      </c>
      <c r="AP34" s="262">
        <f t="shared" ref="AP34:AU34" si="13">SUM(AP6:AP33)</f>
        <v>0</v>
      </c>
      <c r="AQ34" s="262">
        <f>SUM(AQ6:AQ33)</f>
        <v>1712861</v>
      </c>
      <c r="AR34" s="262">
        <f>SUM(AR6:AR33)</f>
        <v>417616</v>
      </c>
      <c r="AS34" s="262">
        <f t="shared" si="13"/>
        <v>-108580</v>
      </c>
      <c r="AT34" s="262">
        <f t="shared" si="13"/>
        <v>8434</v>
      </c>
      <c r="AU34" s="262">
        <f t="shared" si="13"/>
        <v>8423049</v>
      </c>
      <c r="AV34" s="262">
        <f>SUM(AO34:AU34)</f>
        <v>556273854</v>
      </c>
      <c r="AW34" s="263">
        <f>SUM(AW6:AW33)</f>
        <v>556273854</v>
      </c>
      <c r="AX34" s="264">
        <f t="shared" si="6"/>
        <v>0</v>
      </c>
    </row>
    <row r="35" spans="1:50" ht="12.75" customHeight="1" x14ac:dyDescent="0.3">
      <c r="A35" s="513" t="s">
        <v>18</v>
      </c>
      <c r="B35" s="242" t="s">
        <v>1</v>
      </c>
      <c r="C35" s="236" t="s">
        <v>33</v>
      </c>
      <c r="D35" s="243"/>
      <c r="E35" s="240"/>
      <c r="F35" s="222"/>
      <c r="G35" s="222"/>
      <c r="H35" s="222"/>
      <c r="I35" s="222"/>
      <c r="J35" s="222"/>
      <c r="K35" s="224">
        <f t="shared" ref="K35:K43" si="14">SUM(D35:J35)</f>
        <v>0</v>
      </c>
      <c r="L35" s="224"/>
      <c r="M35" s="224"/>
      <c r="N35" s="224"/>
      <c r="O35" s="224"/>
      <c r="P35" s="224"/>
      <c r="Q35" s="224"/>
      <c r="R35" s="224"/>
      <c r="S35" s="224">
        <f t="shared" si="7"/>
        <v>0</v>
      </c>
      <c r="T35" s="224"/>
      <c r="U35" s="224"/>
      <c r="V35" s="224"/>
      <c r="W35" s="224"/>
      <c r="X35" s="224"/>
      <c r="Y35" s="224">
        <f t="shared" si="8"/>
        <v>0</v>
      </c>
      <c r="Z35" s="224"/>
      <c r="AA35" s="224"/>
      <c r="AB35" s="224"/>
      <c r="AC35" s="224"/>
      <c r="AD35" s="224"/>
      <c r="AE35" s="224"/>
      <c r="AF35" s="224"/>
      <c r="AG35" s="224">
        <f t="shared" si="3"/>
        <v>0</v>
      </c>
      <c r="AH35" s="224"/>
      <c r="AI35" s="224"/>
      <c r="AJ35" s="224"/>
      <c r="AK35" s="224"/>
      <c r="AL35" s="224"/>
      <c r="AM35" s="224"/>
      <c r="AN35" s="224"/>
      <c r="AO35" s="224">
        <f t="shared" si="4"/>
        <v>0</v>
      </c>
      <c r="AP35" s="224"/>
      <c r="AQ35" s="224"/>
      <c r="AR35" s="224"/>
      <c r="AS35" s="224"/>
      <c r="AT35" s="224"/>
      <c r="AU35" s="224"/>
      <c r="AV35" s="224">
        <f t="shared" si="5"/>
        <v>0</v>
      </c>
      <c r="AW35" s="237">
        <v>0</v>
      </c>
      <c r="AX35" s="227">
        <f t="shared" si="6"/>
        <v>0</v>
      </c>
    </row>
    <row r="36" spans="1:50" ht="12.75" customHeight="1" x14ac:dyDescent="0.3">
      <c r="A36" s="514"/>
      <c r="B36" s="158" t="s">
        <v>1</v>
      </c>
      <c r="C36" s="144" t="s">
        <v>184</v>
      </c>
      <c r="D36" s="164">
        <v>1846000</v>
      </c>
      <c r="E36" s="146"/>
      <c r="F36" s="145"/>
      <c r="G36" s="145"/>
      <c r="H36" s="145"/>
      <c r="I36" s="145"/>
      <c r="J36" s="145"/>
      <c r="K36" s="147">
        <f t="shared" si="14"/>
        <v>1846000</v>
      </c>
      <c r="L36" s="147"/>
      <c r="M36" s="147"/>
      <c r="N36" s="147"/>
      <c r="O36" s="147"/>
      <c r="P36" s="147"/>
      <c r="Q36" s="147"/>
      <c r="R36" s="147"/>
      <c r="S36" s="147">
        <f t="shared" si="7"/>
        <v>1846000</v>
      </c>
      <c r="T36" s="147"/>
      <c r="U36" s="147"/>
      <c r="V36" s="147"/>
      <c r="W36" s="147"/>
      <c r="X36" s="147"/>
      <c r="Y36" s="147">
        <f t="shared" si="8"/>
        <v>1846000</v>
      </c>
      <c r="Z36" s="147"/>
      <c r="AA36" s="147"/>
      <c r="AB36" s="147"/>
      <c r="AC36" s="147"/>
      <c r="AD36" s="147"/>
      <c r="AE36" s="147"/>
      <c r="AF36" s="147"/>
      <c r="AG36" s="147">
        <f t="shared" si="3"/>
        <v>1846000</v>
      </c>
      <c r="AH36" s="147"/>
      <c r="AI36" s="147"/>
      <c r="AJ36" s="147"/>
      <c r="AK36" s="147"/>
      <c r="AL36" s="147"/>
      <c r="AM36" s="147"/>
      <c r="AN36" s="147"/>
      <c r="AO36" s="147">
        <f t="shared" si="4"/>
        <v>1846000</v>
      </c>
      <c r="AP36" s="147"/>
      <c r="AQ36" s="147"/>
      <c r="AR36" s="147"/>
      <c r="AS36" s="147"/>
      <c r="AT36" s="147"/>
      <c r="AU36" s="147"/>
      <c r="AV36" s="147">
        <f t="shared" si="5"/>
        <v>1846000</v>
      </c>
      <c r="AW36" s="165">
        <v>1846000</v>
      </c>
      <c r="AX36" s="244">
        <f t="shared" si="6"/>
        <v>0</v>
      </c>
    </row>
    <row r="37" spans="1:50" ht="14.4" x14ac:dyDescent="0.3">
      <c r="A37" s="514"/>
      <c r="B37" s="158" t="s">
        <v>1</v>
      </c>
      <c r="C37" s="144" t="s">
        <v>89</v>
      </c>
      <c r="D37" s="145"/>
      <c r="E37" s="146"/>
      <c r="F37" s="145"/>
      <c r="G37" s="145"/>
      <c r="H37" s="145"/>
      <c r="I37" s="145"/>
      <c r="J37" s="145"/>
      <c r="K37" s="147">
        <f t="shared" si="14"/>
        <v>0</v>
      </c>
      <c r="L37" s="147"/>
      <c r="M37" s="147"/>
      <c r="N37" s="147"/>
      <c r="O37" s="147"/>
      <c r="P37" s="147"/>
      <c r="Q37" s="147"/>
      <c r="R37" s="147"/>
      <c r="S37" s="147">
        <f t="shared" si="7"/>
        <v>0</v>
      </c>
      <c r="T37" s="147"/>
      <c r="U37" s="147"/>
      <c r="V37" s="147"/>
      <c r="W37" s="147"/>
      <c r="X37" s="147"/>
      <c r="Y37" s="147">
        <f t="shared" si="8"/>
        <v>0</v>
      </c>
      <c r="Z37" s="147"/>
      <c r="AA37" s="147"/>
      <c r="AB37" s="147"/>
      <c r="AC37" s="147"/>
      <c r="AD37" s="147"/>
      <c r="AE37" s="147"/>
      <c r="AF37" s="147"/>
      <c r="AG37" s="147">
        <f t="shared" si="3"/>
        <v>0</v>
      </c>
      <c r="AH37" s="147"/>
      <c r="AI37" s="147"/>
      <c r="AJ37" s="147"/>
      <c r="AK37" s="147"/>
      <c r="AL37" s="147"/>
      <c r="AM37" s="147"/>
      <c r="AN37" s="147"/>
      <c r="AO37" s="147">
        <f t="shared" si="4"/>
        <v>0</v>
      </c>
      <c r="AP37" s="147"/>
      <c r="AQ37" s="147"/>
      <c r="AR37" s="147"/>
      <c r="AS37" s="147"/>
      <c r="AT37" s="147"/>
      <c r="AU37" s="147"/>
      <c r="AV37" s="147">
        <f t="shared" si="5"/>
        <v>0</v>
      </c>
      <c r="AW37" s="165"/>
      <c r="AX37" s="244">
        <f t="shared" si="6"/>
        <v>0</v>
      </c>
    </row>
    <row r="38" spans="1:50" ht="14.4" x14ac:dyDescent="0.3">
      <c r="A38" s="514"/>
      <c r="B38" s="158" t="s">
        <v>1</v>
      </c>
      <c r="C38" s="144" t="s">
        <v>10</v>
      </c>
      <c r="D38" s="145"/>
      <c r="E38" s="146">
        <v>8700</v>
      </c>
      <c r="F38" s="145"/>
      <c r="G38" s="145"/>
      <c r="H38" s="145"/>
      <c r="I38" s="145"/>
      <c r="J38" s="145"/>
      <c r="K38" s="147">
        <f t="shared" si="14"/>
        <v>8700</v>
      </c>
      <c r="L38" s="147"/>
      <c r="M38" s="147"/>
      <c r="N38" s="147"/>
      <c r="O38" s="147"/>
      <c r="P38" s="147"/>
      <c r="Q38" s="147"/>
      <c r="R38" s="147"/>
      <c r="S38" s="147">
        <f t="shared" si="7"/>
        <v>8700</v>
      </c>
      <c r="T38" s="147"/>
      <c r="U38" s="147"/>
      <c r="V38" s="147"/>
      <c r="W38" s="147"/>
      <c r="X38" s="147"/>
      <c r="Y38" s="147">
        <f t="shared" si="8"/>
        <v>8700</v>
      </c>
      <c r="Z38" s="147"/>
      <c r="AA38" s="147"/>
      <c r="AB38" s="147"/>
      <c r="AC38" s="147"/>
      <c r="AD38" s="147"/>
      <c r="AE38" s="147"/>
      <c r="AF38" s="147"/>
      <c r="AG38" s="147">
        <f t="shared" si="3"/>
        <v>8700</v>
      </c>
      <c r="AH38" s="147"/>
      <c r="AI38" s="147"/>
      <c r="AJ38" s="147"/>
      <c r="AK38" s="147"/>
      <c r="AL38" s="147"/>
      <c r="AM38" s="147"/>
      <c r="AN38" s="147"/>
      <c r="AO38" s="147">
        <f t="shared" si="4"/>
        <v>8700</v>
      </c>
      <c r="AP38" s="147"/>
      <c r="AQ38" s="147"/>
      <c r="AR38" s="147"/>
      <c r="AS38" s="147"/>
      <c r="AT38" s="147"/>
      <c r="AU38" s="147"/>
      <c r="AV38" s="147">
        <f t="shared" si="5"/>
        <v>8700</v>
      </c>
      <c r="AW38" s="165">
        <v>8700</v>
      </c>
      <c r="AX38" s="244">
        <f t="shared" si="6"/>
        <v>0</v>
      </c>
    </row>
    <row r="39" spans="1:50" ht="14.4" x14ac:dyDescent="0.3">
      <c r="A39" s="514"/>
      <c r="B39" s="158" t="s">
        <v>1</v>
      </c>
      <c r="C39" s="144" t="s">
        <v>2</v>
      </c>
      <c r="D39" s="145">
        <v>9560424</v>
      </c>
      <c r="E39" s="146">
        <v>-8700</v>
      </c>
      <c r="F39" s="145"/>
      <c r="G39" s="145">
        <v>93999</v>
      </c>
      <c r="H39" s="145"/>
      <c r="I39" s="145"/>
      <c r="J39" s="145"/>
      <c r="K39" s="147">
        <f t="shared" si="14"/>
        <v>9645723</v>
      </c>
      <c r="L39" s="147"/>
      <c r="M39" s="147"/>
      <c r="N39" s="147"/>
      <c r="O39" s="147"/>
      <c r="P39" s="147"/>
      <c r="Q39" s="147"/>
      <c r="R39" s="147"/>
      <c r="S39" s="147">
        <f t="shared" si="7"/>
        <v>9645723</v>
      </c>
      <c r="T39" s="147"/>
      <c r="U39" s="147"/>
      <c r="V39" s="147"/>
      <c r="W39" s="147">
        <v>186980</v>
      </c>
      <c r="X39" s="147"/>
      <c r="Y39" s="147">
        <f t="shared" si="8"/>
        <v>9832703</v>
      </c>
      <c r="Z39" s="147"/>
      <c r="AA39" s="147"/>
      <c r="AB39" s="147"/>
      <c r="AC39" s="147"/>
      <c r="AD39" s="147"/>
      <c r="AE39" s="147">
        <v>-186980</v>
      </c>
      <c r="AF39" s="147"/>
      <c r="AG39" s="147">
        <f t="shared" si="3"/>
        <v>9645723</v>
      </c>
      <c r="AH39" s="147"/>
      <c r="AI39" s="147"/>
      <c r="AJ39" s="147"/>
      <c r="AK39" s="147"/>
      <c r="AL39" s="147"/>
      <c r="AM39" s="147"/>
      <c r="AN39" s="147"/>
      <c r="AO39" s="147">
        <f t="shared" si="4"/>
        <v>9645723</v>
      </c>
      <c r="AP39" s="147"/>
      <c r="AQ39" s="147"/>
      <c r="AR39" s="147"/>
      <c r="AS39" s="147"/>
      <c r="AT39" s="147">
        <v>-405</v>
      </c>
      <c r="AU39" s="147"/>
      <c r="AV39" s="147">
        <f t="shared" si="5"/>
        <v>9645318</v>
      </c>
      <c r="AW39" s="165">
        <v>794707</v>
      </c>
      <c r="AX39" s="244">
        <f>AV39-AW39</f>
        <v>8850611</v>
      </c>
    </row>
    <row r="40" spans="1:50" ht="14.4" x14ac:dyDescent="0.3">
      <c r="A40" s="514"/>
      <c r="B40" s="158" t="s">
        <v>1</v>
      </c>
      <c r="C40" s="144" t="s">
        <v>117</v>
      </c>
      <c r="D40" s="145">
        <v>200000</v>
      </c>
      <c r="E40" s="146"/>
      <c r="F40" s="145"/>
      <c r="G40" s="145"/>
      <c r="H40" s="145"/>
      <c r="I40" s="145"/>
      <c r="J40" s="145"/>
      <c r="K40" s="147">
        <f t="shared" si="14"/>
        <v>200000</v>
      </c>
      <c r="L40" s="147"/>
      <c r="M40" s="147"/>
      <c r="N40" s="147"/>
      <c r="O40" s="147"/>
      <c r="P40" s="147"/>
      <c r="Q40" s="147"/>
      <c r="R40" s="147"/>
      <c r="S40" s="147">
        <f t="shared" si="7"/>
        <v>200000</v>
      </c>
      <c r="T40" s="147"/>
      <c r="U40" s="147"/>
      <c r="V40" s="147"/>
      <c r="W40" s="147"/>
      <c r="X40" s="147"/>
      <c r="Y40" s="147">
        <f t="shared" si="8"/>
        <v>200000</v>
      </c>
      <c r="Z40" s="147"/>
      <c r="AA40" s="147"/>
      <c r="AB40" s="147"/>
      <c r="AC40" s="147"/>
      <c r="AD40" s="147"/>
      <c r="AE40" s="147"/>
      <c r="AF40" s="147"/>
      <c r="AG40" s="147">
        <f t="shared" si="3"/>
        <v>200000</v>
      </c>
      <c r="AH40" s="147"/>
      <c r="AI40" s="147"/>
      <c r="AJ40" s="147"/>
      <c r="AK40" s="147"/>
      <c r="AL40" s="147"/>
      <c r="AM40" s="147"/>
      <c r="AN40" s="147"/>
      <c r="AO40" s="147">
        <f t="shared" si="4"/>
        <v>200000</v>
      </c>
      <c r="AP40" s="147"/>
      <c r="AQ40" s="147"/>
      <c r="AR40" s="147"/>
      <c r="AS40" s="147"/>
      <c r="AT40" s="147"/>
      <c r="AU40" s="147"/>
      <c r="AV40" s="147">
        <f t="shared" si="5"/>
        <v>200000</v>
      </c>
      <c r="AW40" s="165">
        <v>0</v>
      </c>
      <c r="AX40" s="244">
        <f t="shared" si="6"/>
        <v>200000</v>
      </c>
    </row>
    <row r="41" spans="1:50" ht="14.4" x14ac:dyDescent="0.3">
      <c r="A41" s="514"/>
      <c r="B41" s="158" t="s">
        <v>1</v>
      </c>
      <c r="C41" s="144" t="s">
        <v>11</v>
      </c>
      <c r="D41" s="145">
        <v>2230314</v>
      </c>
      <c r="E41" s="146"/>
      <c r="F41" s="145"/>
      <c r="G41" s="145"/>
      <c r="H41" s="145"/>
      <c r="I41" s="145"/>
      <c r="J41" s="145"/>
      <c r="K41" s="147">
        <f t="shared" si="14"/>
        <v>2230314</v>
      </c>
      <c r="L41" s="147"/>
      <c r="M41" s="147"/>
      <c r="N41" s="147"/>
      <c r="O41" s="147"/>
      <c r="P41" s="147"/>
      <c r="Q41" s="147"/>
      <c r="R41" s="147"/>
      <c r="S41" s="147">
        <f t="shared" si="7"/>
        <v>2230314</v>
      </c>
      <c r="T41" s="147"/>
      <c r="U41" s="147"/>
      <c r="V41" s="147"/>
      <c r="W41" s="147"/>
      <c r="X41" s="147"/>
      <c r="Y41" s="147">
        <f t="shared" si="8"/>
        <v>2230314</v>
      </c>
      <c r="Z41" s="147"/>
      <c r="AA41" s="147"/>
      <c r="AB41" s="147"/>
      <c r="AC41" s="147"/>
      <c r="AD41" s="147"/>
      <c r="AE41" s="147"/>
      <c r="AF41" s="147"/>
      <c r="AG41" s="147">
        <f t="shared" si="3"/>
        <v>2230314</v>
      </c>
      <c r="AH41" s="147"/>
      <c r="AI41" s="147"/>
      <c r="AJ41" s="147"/>
      <c r="AK41" s="147"/>
      <c r="AL41" s="147"/>
      <c r="AM41" s="147"/>
      <c r="AN41" s="147"/>
      <c r="AO41" s="147">
        <f t="shared" si="4"/>
        <v>2230314</v>
      </c>
      <c r="AP41" s="147"/>
      <c r="AQ41" s="147"/>
      <c r="AR41" s="147"/>
      <c r="AS41" s="147"/>
      <c r="AT41" s="147"/>
      <c r="AU41" s="147"/>
      <c r="AV41" s="147">
        <f t="shared" si="5"/>
        <v>2230314</v>
      </c>
      <c r="AW41" s="165">
        <v>3888</v>
      </c>
      <c r="AX41" s="244">
        <f t="shared" si="6"/>
        <v>2226426</v>
      </c>
    </row>
    <row r="42" spans="1:50" ht="14.4" x14ac:dyDescent="0.3">
      <c r="A42" s="514"/>
      <c r="B42" s="158" t="s">
        <v>1</v>
      </c>
      <c r="C42" s="144" t="s">
        <v>91</v>
      </c>
      <c r="D42" s="145"/>
      <c r="E42" s="146"/>
      <c r="F42" s="145"/>
      <c r="G42" s="145"/>
      <c r="H42" s="145"/>
      <c r="I42" s="145"/>
      <c r="J42" s="145"/>
      <c r="K42" s="147">
        <f t="shared" si="14"/>
        <v>0</v>
      </c>
      <c r="L42" s="147"/>
      <c r="M42" s="147"/>
      <c r="N42" s="147"/>
      <c r="O42" s="147"/>
      <c r="P42" s="147"/>
      <c r="Q42" s="147"/>
      <c r="R42" s="147"/>
      <c r="S42" s="147">
        <f t="shared" si="7"/>
        <v>0</v>
      </c>
      <c r="T42" s="147"/>
      <c r="U42" s="147"/>
      <c r="V42" s="147"/>
      <c r="W42" s="147"/>
      <c r="X42" s="147"/>
      <c r="Y42" s="147">
        <f t="shared" si="8"/>
        <v>0</v>
      </c>
      <c r="Z42" s="147"/>
      <c r="AA42" s="147"/>
      <c r="AB42" s="147"/>
      <c r="AC42" s="147"/>
      <c r="AD42" s="147"/>
      <c r="AE42" s="147"/>
      <c r="AF42" s="147"/>
      <c r="AG42" s="147">
        <f t="shared" si="3"/>
        <v>0</v>
      </c>
      <c r="AH42" s="147"/>
      <c r="AI42" s="147"/>
      <c r="AJ42" s="147"/>
      <c r="AK42" s="147"/>
      <c r="AL42" s="147"/>
      <c r="AM42" s="147"/>
      <c r="AN42" s="147"/>
      <c r="AO42" s="147">
        <f t="shared" si="4"/>
        <v>0</v>
      </c>
      <c r="AP42" s="147"/>
      <c r="AQ42" s="147"/>
      <c r="AR42" s="147"/>
      <c r="AS42" s="147"/>
      <c r="AT42" s="147"/>
      <c r="AU42" s="147"/>
      <c r="AV42" s="147">
        <f t="shared" si="5"/>
        <v>0</v>
      </c>
      <c r="AW42" s="165"/>
      <c r="AX42" s="244">
        <f t="shared" si="6"/>
        <v>0</v>
      </c>
    </row>
    <row r="43" spans="1:50" ht="14.4" x14ac:dyDescent="0.3">
      <c r="A43" s="514"/>
      <c r="B43" s="158" t="s">
        <v>1</v>
      </c>
      <c r="C43" s="144" t="s">
        <v>12</v>
      </c>
      <c r="D43" s="145">
        <v>100000</v>
      </c>
      <c r="E43" s="146"/>
      <c r="F43" s="145"/>
      <c r="G43" s="145"/>
      <c r="H43" s="145"/>
      <c r="I43" s="145"/>
      <c r="J43" s="145"/>
      <c r="K43" s="147">
        <f t="shared" si="14"/>
        <v>100000</v>
      </c>
      <c r="L43" s="147"/>
      <c r="M43" s="147"/>
      <c r="N43" s="147"/>
      <c r="O43" s="147"/>
      <c r="P43" s="147"/>
      <c r="Q43" s="147"/>
      <c r="R43" s="147"/>
      <c r="S43" s="147">
        <f t="shared" si="7"/>
        <v>100000</v>
      </c>
      <c r="T43" s="147"/>
      <c r="U43" s="147"/>
      <c r="V43" s="147"/>
      <c r="W43" s="147"/>
      <c r="X43" s="147"/>
      <c r="Y43" s="147">
        <f t="shared" si="8"/>
        <v>100000</v>
      </c>
      <c r="Z43" s="147"/>
      <c r="AA43" s="147"/>
      <c r="AB43" s="147"/>
      <c r="AC43" s="147"/>
      <c r="AD43" s="147"/>
      <c r="AE43" s="147"/>
      <c r="AF43" s="147"/>
      <c r="AG43" s="147">
        <f t="shared" si="3"/>
        <v>100000</v>
      </c>
      <c r="AH43" s="147"/>
      <c r="AI43" s="147"/>
      <c r="AJ43" s="147"/>
      <c r="AK43" s="147"/>
      <c r="AL43" s="147"/>
      <c r="AM43" s="147"/>
      <c r="AN43" s="147"/>
      <c r="AO43" s="147">
        <f t="shared" si="4"/>
        <v>100000</v>
      </c>
      <c r="AP43" s="147"/>
      <c r="AQ43" s="147"/>
      <c r="AR43" s="147"/>
      <c r="AS43" s="147"/>
      <c r="AT43" s="147">
        <v>8839</v>
      </c>
      <c r="AU43" s="147"/>
      <c r="AV43" s="147">
        <f t="shared" si="5"/>
        <v>108839</v>
      </c>
      <c r="AW43" s="165">
        <v>8845</v>
      </c>
      <c r="AX43" s="244">
        <f t="shared" si="6"/>
        <v>99994</v>
      </c>
    </row>
    <row r="44" spans="1:50" s="132" customFormat="1" ht="14.4" x14ac:dyDescent="0.3">
      <c r="A44" s="514"/>
      <c r="B44" s="166" t="s">
        <v>1</v>
      </c>
      <c r="C44" s="167" t="s">
        <v>95</v>
      </c>
      <c r="D44" s="168">
        <f>SUM(D35:D43)</f>
        <v>13936738</v>
      </c>
      <c r="E44" s="168">
        <f t="shared" ref="E44:Q44" si="15">SUM(E35:E43)</f>
        <v>0</v>
      </c>
      <c r="F44" s="168">
        <f t="shared" si="15"/>
        <v>0</v>
      </c>
      <c r="G44" s="168">
        <f t="shared" si="15"/>
        <v>93999</v>
      </c>
      <c r="H44" s="168">
        <f t="shared" si="15"/>
        <v>0</v>
      </c>
      <c r="I44" s="168"/>
      <c r="J44" s="168">
        <f t="shared" si="15"/>
        <v>0</v>
      </c>
      <c r="K44" s="168">
        <f t="shared" si="15"/>
        <v>14030737</v>
      </c>
      <c r="L44" s="168">
        <f t="shared" si="15"/>
        <v>0</v>
      </c>
      <c r="M44" s="168">
        <f t="shared" si="15"/>
        <v>0</v>
      </c>
      <c r="N44" s="168">
        <f t="shared" si="15"/>
        <v>0</v>
      </c>
      <c r="O44" s="168">
        <f t="shared" si="15"/>
        <v>0</v>
      </c>
      <c r="P44" s="168">
        <f t="shared" si="15"/>
        <v>0</v>
      </c>
      <c r="Q44" s="168">
        <f t="shared" si="15"/>
        <v>0</v>
      </c>
      <c r="R44" s="168"/>
      <c r="S44" s="168">
        <f t="shared" si="7"/>
        <v>14030737</v>
      </c>
      <c r="T44" s="168">
        <f t="shared" ref="T44:X44" si="16">SUM(T35:T43)</f>
        <v>0</v>
      </c>
      <c r="U44" s="168">
        <f t="shared" si="16"/>
        <v>0</v>
      </c>
      <c r="V44" s="168">
        <f t="shared" si="16"/>
        <v>0</v>
      </c>
      <c r="W44" s="168">
        <f t="shared" si="16"/>
        <v>186980</v>
      </c>
      <c r="X44" s="168">
        <f t="shared" si="16"/>
        <v>0</v>
      </c>
      <c r="Y44" s="168">
        <f t="shared" si="8"/>
        <v>14217717</v>
      </c>
      <c r="Z44" s="168">
        <f>SUM(Z35:Z43)</f>
        <v>0</v>
      </c>
      <c r="AA44" s="168">
        <f t="shared" ref="AA44:AF44" si="17">SUM(AA35:AA43)</f>
        <v>0</v>
      </c>
      <c r="AB44" s="168">
        <f t="shared" si="17"/>
        <v>0</v>
      </c>
      <c r="AC44" s="168">
        <f t="shared" si="17"/>
        <v>0</v>
      </c>
      <c r="AD44" s="168">
        <f t="shared" si="17"/>
        <v>0</v>
      </c>
      <c r="AE44" s="168">
        <f t="shared" si="17"/>
        <v>-186980</v>
      </c>
      <c r="AF44" s="168">
        <f t="shared" si="17"/>
        <v>0</v>
      </c>
      <c r="AG44" s="168">
        <f t="shared" si="3"/>
        <v>14030737</v>
      </c>
      <c r="AH44" s="168">
        <f>SUM(AH35:AH43)</f>
        <v>0</v>
      </c>
      <c r="AI44" s="168">
        <f t="shared" ref="AI44:AN44" si="18">SUM(AI35:AI43)</f>
        <v>0</v>
      </c>
      <c r="AJ44" s="168">
        <f t="shared" si="18"/>
        <v>0</v>
      </c>
      <c r="AK44" s="168">
        <f t="shared" si="18"/>
        <v>0</v>
      </c>
      <c r="AL44" s="168">
        <f t="shared" si="18"/>
        <v>0</v>
      </c>
      <c r="AM44" s="168">
        <f t="shared" si="18"/>
        <v>0</v>
      </c>
      <c r="AN44" s="168">
        <f t="shared" si="18"/>
        <v>0</v>
      </c>
      <c r="AO44" s="168">
        <f>SUM(AG44:AN44)</f>
        <v>14030737</v>
      </c>
      <c r="AP44" s="168">
        <f>SUM(AP35:AP43)</f>
        <v>0</v>
      </c>
      <c r="AQ44" s="168">
        <f>SUM(AQ35:AQ43)</f>
        <v>0</v>
      </c>
      <c r="AR44" s="168"/>
      <c r="AS44" s="168">
        <f t="shared" ref="AS44:AU44" si="19">SUM(AS35:AS43)</f>
        <v>0</v>
      </c>
      <c r="AT44" s="168">
        <f t="shared" si="19"/>
        <v>8434</v>
      </c>
      <c r="AU44" s="168">
        <f t="shared" si="19"/>
        <v>0</v>
      </c>
      <c r="AV44" s="168">
        <f>SUM(AO44:AU44)</f>
        <v>14039171</v>
      </c>
      <c r="AW44" s="168">
        <f>SUM(AW35:AW43)</f>
        <v>2662140</v>
      </c>
      <c r="AX44" s="245">
        <f>AV44-AW44</f>
        <v>11377031</v>
      </c>
    </row>
    <row r="45" spans="1:50" ht="14.4" x14ac:dyDescent="0.3">
      <c r="A45" s="514"/>
      <c r="B45" s="152" t="s">
        <v>4</v>
      </c>
      <c r="C45" s="144" t="s">
        <v>23</v>
      </c>
      <c r="D45" s="145">
        <v>343933</v>
      </c>
      <c r="E45" s="146"/>
      <c r="F45" s="145"/>
      <c r="G45" s="145"/>
      <c r="H45" s="145">
        <v>246</v>
      </c>
      <c r="I45" s="145"/>
      <c r="J45" s="145"/>
      <c r="K45" s="147">
        <f>SUM(D45:J45)</f>
        <v>344179</v>
      </c>
      <c r="L45" s="147"/>
      <c r="M45" s="147"/>
      <c r="N45" s="147"/>
      <c r="O45" s="147"/>
      <c r="P45" s="147"/>
      <c r="Q45" s="147"/>
      <c r="R45" s="147"/>
      <c r="S45" s="147">
        <f t="shared" si="7"/>
        <v>344179</v>
      </c>
      <c r="T45" s="147"/>
      <c r="U45" s="147"/>
      <c r="V45" s="147"/>
      <c r="W45" s="147"/>
      <c r="X45" s="147"/>
      <c r="Y45" s="147">
        <f t="shared" si="8"/>
        <v>344179</v>
      </c>
      <c r="Z45" s="147"/>
      <c r="AA45" s="147"/>
      <c r="AB45" s="147"/>
      <c r="AC45" s="147"/>
      <c r="AD45" s="147"/>
      <c r="AE45" s="147"/>
      <c r="AF45" s="147"/>
      <c r="AG45" s="147">
        <f t="shared" si="3"/>
        <v>344179</v>
      </c>
      <c r="AH45" s="147"/>
      <c r="AI45" s="147"/>
      <c r="AJ45" s="147"/>
      <c r="AK45" s="147"/>
      <c r="AL45" s="147"/>
      <c r="AM45" s="147"/>
      <c r="AN45" s="147"/>
      <c r="AO45" s="147">
        <f t="shared" si="4"/>
        <v>344179</v>
      </c>
      <c r="AP45" s="147"/>
      <c r="AQ45" s="147"/>
      <c r="AR45" s="147"/>
      <c r="AS45" s="147"/>
      <c r="AT45" s="147"/>
      <c r="AU45" s="147"/>
      <c r="AV45" s="147">
        <f t="shared" si="5"/>
        <v>344179</v>
      </c>
      <c r="AW45" s="169">
        <v>344179</v>
      </c>
      <c r="AX45" s="244">
        <f t="shared" si="6"/>
        <v>0</v>
      </c>
    </row>
    <row r="46" spans="1:50" ht="14.4" x14ac:dyDescent="0.3">
      <c r="A46" s="514"/>
      <c r="B46" s="152" t="s">
        <v>4</v>
      </c>
      <c r="C46" s="144" t="s">
        <v>5</v>
      </c>
      <c r="D46" s="145">
        <v>0</v>
      </c>
      <c r="E46" s="170"/>
      <c r="F46" s="145"/>
      <c r="G46" s="145"/>
      <c r="H46" s="145"/>
      <c r="I46" s="145"/>
      <c r="J46" s="145"/>
      <c r="K46" s="147">
        <f>SUM(D46:J46)</f>
        <v>0</v>
      </c>
      <c r="L46" s="147"/>
      <c r="M46" s="147"/>
      <c r="N46" s="147"/>
      <c r="O46" s="147"/>
      <c r="P46" s="147"/>
      <c r="Q46" s="147"/>
      <c r="R46" s="147"/>
      <c r="S46" s="147">
        <f t="shared" si="7"/>
        <v>0</v>
      </c>
      <c r="T46" s="147"/>
      <c r="U46" s="147"/>
      <c r="V46" s="147"/>
      <c r="W46" s="147"/>
      <c r="X46" s="147"/>
      <c r="Y46" s="147">
        <f t="shared" si="8"/>
        <v>0</v>
      </c>
      <c r="Z46" s="147"/>
      <c r="AA46" s="147"/>
      <c r="AB46" s="147"/>
      <c r="AC46" s="147"/>
      <c r="AD46" s="147"/>
      <c r="AE46" s="147"/>
      <c r="AF46" s="147"/>
      <c r="AG46" s="147">
        <f t="shared" si="3"/>
        <v>0</v>
      </c>
      <c r="AH46" s="147"/>
      <c r="AI46" s="147"/>
      <c r="AJ46" s="147"/>
      <c r="AK46" s="147"/>
      <c r="AL46" s="147"/>
      <c r="AM46" s="147"/>
      <c r="AN46" s="147"/>
      <c r="AO46" s="147">
        <f t="shared" si="4"/>
        <v>0</v>
      </c>
      <c r="AP46" s="147"/>
      <c r="AQ46" s="147"/>
      <c r="AR46" s="147"/>
      <c r="AS46" s="147"/>
      <c r="AT46" s="147"/>
      <c r="AU46" s="147"/>
      <c r="AV46" s="147">
        <f t="shared" si="5"/>
        <v>0</v>
      </c>
      <c r="AW46" s="165">
        <v>0</v>
      </c>
      <c r="AX46" s="244">
        <f t="shared" si="6"/>
        <v>0</v>
      </c>
    </row>
    <row r="47" spans="1:50" ht="14.4" x14ac:dyDescent="0.3">
      <c r="A47" s="514"/>
      <c r="B47" s="171" t="s">
        <v>4</v>
      </c>
      <c r="C47" s="167" t="s">
        <v>96</v>
      </c>
      <c r="D47" s="168">
        <f>SUM(D45:D46)</f>
        <v>343933</v>
      </c>
      <c r="E47" s="168">
        <f t="shared" ref="E47:AW47" si="20">SUM(E45:E46)</f>
        <v>0</v>
      </c>
      <c r="F47" s="168">
        <f t="shared" si="20"/>
        <v>0</v>
      </c>
      <c r="G47" s="168">
        <f t="shared" si="20"/>
        <v>0</v>
      </c>
      <c r="H47" s="168">
        <f t="shared" si="20"/>
        <v>246</v>
      </c>
      <c r="I47" s="168"/>
      <c r="J47" s="168">
        <f t="shared" si="20"/>
        <v>0</v>
      </c>
      <c r="K47" s="168">
        <f t="shared" si="20"/>
        <v>344179</v>
      </c>
      <c r="L47" s="168">
        <f t="shared" si="20"/>
        <v>0</v>
      </c>
      <c r="M47" s="168">
        <f t="shared" si="20"/>
        <v>0</v>
      </c>
      <c r="N47" s="168">
        <f t="shared" si="20"/>
        <v>0</v>
      </c>
      <c r="O47" s="168">
        <f t="shared" si="20"/>
        <v>0</v>
      </c>
      <c r="P47" s="168">
        <f t="shared" si="20"/>
        <v>0</v>
      </c>
      <c r="Q47" s="168">
        <f t="shared" si="20"/>
        <v>0</v>
      </c>
      <c r="R47" s="168"/>
      <c r="S47" s="168">
        <f t="shared" si="7"/>
        <v>344179</v>
      </c>
      <c r="T47" s="168">
        <f t="shared" ref="T47:X47" si="21">SUM(T45:T46)</f>
        <v>0</v>
      </c>
      <c r="U47" s="168">
        <f t="shared" si="21"/>
        <v>0</v>
      </c>
      <c r="V47" s="168">
        <f t="shared" si="21"/>
        <v>0</v>
      </c>
      <c r="W47" s="168">
        <f t="shared" si="21"/>
        <v>0</v>
      </c>
      <c r="X47" s="168">
        <f t="shared" si="21"/>
        <v>0</v>
      </c>
      <c r="Y47" s="168">
        <f t="shared" si="8"/>
        <v>344179</v>
      </c>
      <c r="Z47" s="168">
        <f>SUM(Z45:Z46)</f>
        <v>0</v>
      </c>
      <c r="AA47" s="168">
        <f t="shared" ref="AA47:AF47" si="22">SUM(AA45:AA46)</f>
        <v>0</v>
      </c>
      <c r="AB47" s="168">
        <f t="shared" si="22"/>
        <v>0</v>
      </c>
      <c r="AC47" s="168">
        <f t="shared" si="22"/>
        <v>0</v>
      </c>
      <c r="AD47" s="168">
        <f t="shared" si="22"/>
        <v>0</v>
      </c>
      <c r="AE47" s="168">
        <f t="shared" si="22"/>
        <v>0</v>
      </c>
      <c r="AF47" s="168">
        <f t="shared" si="22"/>
        <v>0</v>
      </c>
      <c r="AG47" s="168">
        <f t="shared" si="3"/>
        <v>344179</v>
      </c>
      <c r="AH47" s="168">
        <f>SUM(AH45:AH46)</f>
        <v>0</v>
      </c>
      <c r="AI47" s="168">
        <f t="shared" ref="AI47:AN47" si="23">SUM(AI45:AI46)</f>
        <v>0</v>
      </c>
      <c r="AJ47" s="168">
        <f t="shared" si="23"/>
        <v>0</v>
      </c>
      <c r="AK47" s="168">
        <f t="shared" si="23"/>
        <v>0</v>
      </c>
      <c r="AL47" s="168">
        <f t="shared" si="23"/>
        <v>0</v>
      </c>
      <c r="AM47" s="168">
        <f t="shared" si="23"/>
        <v>0</v>
      </c>
      <c r="AN47" s="168">
        <f t="shared" si="23"/>
        <v>0</v>
      </c>
      <c r="AO47" s="168">
        <f t="shared" si="4"/>
        <v>344179</v>
      </c>
      <c r="AP47" s="168">
        <f>SUM(AP45:AP46)</f>
        <v>0</v>
      </c>
      <c r="AQ47" s="168">
        <f t="shared" ref="AQ47:AU47" si="24">SUM(AQ45:AQ46)</f>
        <v>0</v>
      </c>
      <c r="AR47" s="168"/>
      <c r="AS47" s="168">
        <f t="shared" si="24"/>
        <v>0</v>
      </c>
      <c r="AT47" s="168">
        <f t="shared" si="24"/>
        <v>0</v>
      </c>
      <c r="AU47" s="168">
        <f t="shared" si="24"/>
        <v>0</v>
      </c>
      <c r="AV47" s="168">
        <f t="shared" si="5"/>
        <v>344179</v>
      </c>
      <c r="AW47" s="168">
        <f t="shared" si="20"/>
        <v>344179</v>
      </c>
      <c r="AX47" s="245">
        <f t="shared" si="6"/>
        <v>0</v>
      </c>
    </row>
    <row r="48" spans="1:50" ht="15" thickBot="1" x14ac:dyDescent="0.35">
      <c r="A48" s="514"/>
      <c r="B48" s="171" t="s">
        <v>4</v>
      </c>
      <c r="C48" s="172" t="s">
        <v>90</v>
      </c>
      <c r="D48" s="173"/>
      <c r="E48" s="174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>
        <f t="shared" si="5"/>
        <v>0</v>
      </c>
      <c r="AW48" s="173"/>
      <c r="AX48" s="246">
        <f t="shared" si="6"/>
        <v>0</v>
      </c>
    </row>
    <row r="49" spans="1:50" ht="15" thickBot="1" x14ac:dyDescent="0.35">
      <c r="A49" s="515"/>
      <c r="B49" s="258" t="s">
        <v>4</v>
      </c>
      <c r="C49" s="247" t="s">
        <v>3</v>
      </c>
      <c r="D49" s="248">
        <v>468964187</v>
      </c>
      <c r="E49" s="249"/>
      <c r="F49" s="248">
        <v>-417616</v>
      </c>
      <c r="G49" s="248"/>
      <c r="H49" s="248"/>
      <c r="I49" s="248">
        <v>-2468000</v>
      </c>
      <c r="J49" s="248"/>
      <c r="K49" s="248">
        <f t="shared" ref="K49:K62" si="25">SUM(D49:J49)</f>
        <v>466078571</v>
      </c>
      <c r="L49" s="248"/>
      <c r="M49" s="248"/>
      <c r="N49" s="248"/>
      <c r="O49" s="248"/>
      <c r="P49" s="248"/>
      <c r="Q49" s="248"/>
      <c r="R49" s="248"/>
      <c r="S49" s="248">
        <f t="shared" si="7"/>
        <v>466078571</v>
      </c>
      <c r="T49" s="248"/>
      <c r="U49" s="248">
        <v>-371305</v>
      </c>
      <c r="V49" s="248">
        <v>860241</v>
      </c>
      <c r="W49" s="248"/>
      <c r="X49" s="248"/>
      <c r="Y49" s="248">
        <f t="shared" si="8"/>
        <v>466567507</v>
      </c>
      <c r="Z49" s="248"/>
      <c r="AA49" s="248"/>
      <c r="AB49" s="248"/>
      <c r="AC49" s="248"/>
      <c r="AD49" s="248"/>
      <c r="AE49" s="248"/>
      <c r="AF49" s="248"/>
      <c r="AG49" s="248">
        <f t="shared" si="3"/>
        <v>466567507</v>
      </c>
      <c r="AH49" s="248"/>
      <c r="AI49" s="248">
        <v>-2648163</v>
      </c>
      <c r="AJ49" s="248">
        <v>-6095374</v>
      </c>
      <c r="AK49" s="248">
        <v>-579312</v>
      </c>
      <c r="AL49" s="248"/>
      <c r="AM49" s="248"/>
      <c r="AN49" s="248"/>
      <c r="AO49" s="248">
        <f>SUM(AG49:AN49)</f>
        <v>457244658</v>
      </c>
      <c r="AP49" s="248"/>
      <c r="AQ49" s="248">
        <f>1712861</f>
        <v>1712861</v>
      </c>
      <c r="AR49" s="248">
        <v>417616</v>
      </c>
      <c r="AS49" s="248">
        <v>-108580</v>
      </c>
      <c r="AT49" s="248"/>
      <c r="AU49" s="248"/>
      <c r="AV49" s="248">
        <f>SUM(AO49:AU49)</f>
        <v>459266555</v>
      </c>
      <c r="AW49" s="250">
        <v>459266555</v>
      </c>
      <c r="AX49" s="251">
        <f t="shared" si="6"/>
        <v>0</v>
      </c>
    </row>
    <row r="50" spans="1:50" ht="15" thickBot="1" x14ac:dyDescent="0.35">
      <c r="A50" s="516"/>
      <c r="B50" s="252" t="s">
        <v>128</v>
      </c>
      <c r="C50" s="253" t="s">
        <v>12</v>
      </c>
      <c r="D50" s="254">
        <v>0</v>
      </c>
      <c r="E50" s="255"/>
      <c r="F50" s="254"/>
      <c r="G50" s="254"/>
      <c r="H50" s="254"/>
      <c r="I50" s="254"/>
      <c r="J50" s="254"/>
      <c r="K50" s="254">
        <f t="shared" si="25"/>
        <v>0</v>
      </c>
      <c r="L50" s="254"/>
      <c r="M50" s="254"/>
      <c r="N50" s="254"/>
      <c r="O50" s="254"/>
      <c r="P50" s="254"/>
      <c r="Q50" s="254"/>
      <c r="R50" s="254"/>
      <c r="S50" s="254">
        <f t="shared" si="7"/>
        <v>0</v>
      </c>
      <c r="T50" s="254"/>
      <c r="U50" s="254"/>
      <c r="V50" s="254"/>
      <c r="W50" s="254"/>
      <c r="X50" s="254"/>
      <c r="Y50" s="254">
        <f t="shared" si="8"/>
        <v>0</v>
      </c>
      <c r="Z50" s="254"/>
      <c r="AA50" s="254"/>
      <c r="AB50" s="254"/>
      <c r="AC50" s="254"/>
      <c r="AD50" s="254"/>
      <c r="AE50" s="254"/>
      <c r="AF50" s="254"/>
      <c r="AG50" s="254">
        <f t="shared" si="3"/>
        <v>0</v>
      </c>
      <c r="AH50" s="254"/>
      <c r="AI50" s="254"/>
      <c r="AJ50" s="254"/>
      <c r="AK50" s="254"/>
      <c r="AL50" s="254"/>
      <c r="AM50" s="254"/>
      <c r="AN50" s="254"/>
      <c r="AO50" s="254">
        <f t="shared" si="4"/>
        <v>0</v>
      </c>
      <c r="AP50" s="254"/>
      <c r="AQ50" s="254"/>
      <c r="AR50" s="254"/>
      <c r="AS50" s="254"/>
      <c r="AT50" s="254"/>
      <c r="AU50" s="254"/>
      <c r="AV50" s="254">
        <f t="shared" si="5"/>
        <v>0</v>
      </c>
      <c r="AW50" s="256">
        <v>0</v>
      </c>
      <c r="AX50" s="257">
        <f t="shared" si="6"/>
        <v>0</v>
      </c>
    </row>
    <row r="51" spans="1:50" ht="14.4" x14ac:dyDescent="0.3">
      <c r="A51" s="517" t="s">
        <v>24</v>
      </c>
      <c r="B51" s="175" t="s">
        <v>4</v>
      </c>
      <c r="C51" s="221" t="s">
        <v>23</v>
      </c>
      <c r="D51" s="222">
        <v>13213391</v>
      </c>
      <c r="E51" s="223"/>
      <c r="F51" s="222"/>
      <c r="G51" s="222"/>
      <c r="H51" s="222"/>
      <c r="I51" s="222"/>
      <c r="J51" s="222">
        <v>80269</v>
      </c>
      <c r="K51" s="224">
        <f t="shared" si="25"/>
        <v>13293660</v>
      </c>
      <c r="L51" s="225"/>
      <c r="M51" s="225"/>
      <c r="N51" s="225"/>
      <c r="O51" s="225"/>
      <c r="P51" s="225"/>
      <c r="Q51" s="225"/>
      <c r="R51" s="225"/>
      <c r="S51" s="225">
        <f t="shared" si="7"/>
        <v>13293660</v>
      </c>
      <c r="T51" s="225"/>
      <c r="U51" s="225"/>
      <c r="V51" s="225"/>
      <c r="W51" s="225"/>
      <c r="X51" s="225"/>
      <c r="Y51" s="225">
        <f t="shared" si="8"/>
        <v>13293660</v>
      </c>
      <c r="Z51" s="225"/>
      <c r="AA51" s="225"/>
      <c r="AB51" s="225"/>
      <c r="AC51" s="225"/>
      <c r="AD51" s="225"/>
      <c r="AE51" s="225"/>
      <c r="AF51" s="225"/>
      <c r="AG51" s="224">
        <f t="shared" si="3"/>
        <v>13293660</v>
      </c>
      <c r="AH51" s="225"/>
      <c r="AI51" s="225"/>
      <c r="AJ51" s="225"/>
      <c r="AK51" s="225"/>
      <c r="AL51" s="225"/>
      <c r="AM51" s="225"/>
      <c r="AN51" s="225"/>
      <c r="AO51" s="225">
        <f t="shared" si="4"/>
        <v>13293660</v>
      </c>
      <c r="AP51" s="225"/>
      <c r="AQ51" s="225"/>
      <c r="AR51" s="225"/>
      <c r="AS51" s="225"/>
      <c r="AT51" s="225"/>
      <c r="AU51" s="225"/>
      <c r="AV51" s="224">
        <f t="shared" si="5"/>
        <v>13293660</v>
      </c>
      <c r="AW51" s="226">
        <v>13293660</v>
      </c>
      <c r="AX51" s="227">
        <f t="shared" si="6"/>
        <v>0</v>
      </c>
    </row>
    <row r="52" spans="1:50" ht="15" thickBot="1" x14ac:dyDescent="0.35">
      <c r="A52" s="518"/>
      <c r="B52" s="228" t="s">
        <v>4</v>
      </c>
      <c r="C52" s="229" t="s">
        <v>90</v>
      </c>
      <c r="D52" s="230">
        <v>2359880</v>
      </c>
      <c r="E52" s="231"/>
      <c r="F52" s="230"/>
      <c r="G52" s="230"/>
      <c r="H52" s="230"/>
      <c r="I52" s="230"/>
      <c r="J52" s="230">
        <v>1896776</v>
      </c>
      <c r="K52" s="232">
        <f t="shared" si="25"/>
        <v>4256656</v>
      </c>
      <c r="L52" s="233"/>
      <c r="M52" s="233"/>
      <c r="N52" s="233"/>
      <c r="O52" s="233"/>
      <c r="P52" s="233"/>
      <c r="Q52" s="233"/>
      <c r="R52" s="233"/>
      <c r="S52" s="233">
        <f t="shared" si="7"/>
        <v>4256656</v>
      </c>
      <c r="T52" s="233"/>
      <c r="U52" s="233"/>
      <c r="V52" s="233"/>
      <c r="W52" s="233"/>
      <c r="X52" s="233"/>
      <c r="Y52" s="233">
        <f t="shared" si="8"/>
        <v>4256656</v>
      </c>
      <c r="Z52" s="233"/>
      <c r="AA52" s="233"/>
      <c r="AB52" s="233"/>
      <c r="AC52" s="233"/>
      <c r="AD52" s="233"/>
      <c r="AE52" s="233"/>
      <c r="AF52" s="233"/>
      <c r="AG52" s="232">
        <f t="shared" si="3"/>
        <v>4256656</v>
      </c>
      <c r="AH52" s="233"/>
      <c r="AI52" s="233"/>
      <c r="AJ52" s="233"/>
      <c r="AK52" s="233"/>
      <c r="AL52" s="233"/>
      <c r="AM52" s="233"/>
      <c r="AN52" s="233"/>
      <c r="AO52" s="233">
        <f t="shared" si="4"/>
        <v>4256656</v>
      </c>
      <c r="AP52" s="233"/>
      <c r="AQ52" s="233"/>
      <c r="AR52" s="233"/>
      <c r="AS52" s="233"/>
      <c r="AT52" s="233"/>
      <c r="AU52" s="233"/>
      <c r="AV52" s="232">
        <f t="shared" si="5"/>
        <v>4256656</v>
      </c>
      <c r="AW52" s="234">
        <v>3356656</v>
      </c>
      <c r="AX52" s="235">
        <f t="shared" si="6"/>
        <v>900000</v>
      </c>
    </row>
    <row r="53" spans="1:50" ht="14.4" x14ac:dyDescent="0.3">
      <c r="A53" s="511" t="s">
        <v>30</v>
      </c>
      <c r="B53" s="175" t="s">
        <v>4</v>
      </c>
      <c r="C53" s="236" t="s">
        <v>5</v>
      </c>
      <c r="D53" s="222">
        <v>60000</v>
      </c>
      <c r="E53" s="223"/>
      <c r="F53" s="222"/>
      <c r="G53" s="222"/>
      <c r="H53" s="222"/>
      <c r="I53" s="222"/>
      <c r="J53" s="222"/>
      <c r="K53" s="224">
        <f t="shared" si="25"/>
        <v>60000</v>
      </c>
      <c r="L53" s="224"/>
      <c r="M53" s="224"/>
      <c r="N53" s="224"/>
      <c r="O53" s="224"/>
      <c r="P53" s="224"/>
      <c r="Q53" s="224"/>
      <c r="R53" s="224"/>
      <c r="S53" s="224">
        <f t="shared" si="7"/>
        <v>60000</v>
      </c>
      <c r="T53" s="224"/>
      <c r="U53" s="224"/>
      <c r="V53" s="224"/>
      <c r="W53" s="224"/>
      <c r="X53" s="224"/>
      <c r="Y53" s="224">
        <f t="shared" si="8"/>
        <v>60000</v>
      </c>
      <c r="Z53" s="224"/>
      <c r="AA53" s="224"/>
      <c r="AB53" s="224"/>
      <c r="AC53" s="224"/>
      <c r="AD53" s="224"/>
      <c r="AE53" s="224"/>
      <c r="AF53" s="224"/>
      <c r="AG53" s="224">
        <f t="shared" si="3"/>
        <v>60000</v>
      </c>
      <c r="AH53" s="224"/>
      <c r="AI53" s="224"/>
      <c r="AJ53" s="224"/>
      <c r="AK53" s="224"/>
      <c r="AL53" s="224"/>
      <c r="AM53" s="224"/>
      <c r="AN53" s="224"/>
      <c r="AO53" s="224">
        <f t="shared" si="4"/>
        <v>60000</v>
      </c>
      <c r="AP53" s="224"/>
      <c r="AQ53" s="224"/>
      <c r="AR53" s="224"/>
      <c r="AS53" s="224"/>
      <c r="AT53" s="224"/>
      <c r="AU53" s="224"/>
      <c r="AV53" s="224">
        <f t="shared" si="5"/>
        <v>60000</v>
      </c>
      <c r="AW53" s="237">
        <v>60000</v>
      </c>
      <c r="AX53" s="227">
        <f t="shared" si="6"/>
        <v>0</v>
      </c>
    </row>
    <row r="54" spans="1:50" ht="15" thickBot="1" x14ac:dyDescent="0.35">
      <c r="A54" s="519"/>
      <c r="B54" s="228" t="s">
        <v>4</v>
      </c>
      <c r="C54" s="238" t="s">
        <v>23</v>
      </c>
      <c r="D54" s="230">
        <v>17512500</v>
      </c>
      <c r="E54" s="231"/>
      <c r="F54" s="230"/>
      <c r="G54" s="230"/>
      <c r="H54" s="230"/>
      <c r="I54" s="230"/>
      <c r="J54" s="230"/>
      <c r="K54" s="232">
        <f t="shared" si="25"/>
        <v>17512500</v>
      </c>
      <c r="L54" s="232"/>
      <c r="M54" s="232"/>
      <c r="N54" s="232"/>
      <c r="O54" s="232"/>
      <c r="P54" s="232"/>
      <c r="Q54" s="232"/>
      <c r="R54" s="232"/>
      <c r="S54" s="232">
        <f t="shared" si="7"/>
        <v>17512500</v>
      </c>
      <c r="T54" s="232"/>
      <c r="U54" s="232"/>
      <c r="V54" s="232"/>
      <c r="W54" s="232"/>
      <c r="X54" s="232"/>
      <c r="Y54" s="232">
        <f t="shared" si="8"/>
        <v>17512500</v>
      </c>
      <c r="Z54" s="232"/>
      <c r="AA54" s="232"/>
      <c r="AB54" s="232"/>
      <c r="AC54" s="232"/>
      <c r="AD54" s="232"/>
      <c r="AE54" s="232"/>
      <c r="AF54" s="232"/>
      <c r="AG54" s="232">
        <f t="shared" si="3"/>
        <v>17512500</v>
      </c>
      <c r="AH54" s="232"/>
      <c r="AI54" s="232"/>
      <c r="AJ54" s="232"/>
      <c r="AK54" s="232"/>
      <c r="AL54" s="232"/>
      <c r="AM54" s="232"/>
      <c r="AN54" s="232"/>
      <c r="AO54" s="232">
        <f t="shared" si="4"/>
        <v>17512500</v>
      </c>
      <c r="AP54" s="232"/>
      <c r="AQ54" s="232"/>
      <c r="AR54" s="232"/>
      <c r="AS54" s="232"/>
      <c r="AT54" s="232"/>
      <c r="AU54" s="232"/>
      <c r="AV54" s="232">
        <f t="shared" si="5"/>
        <v>17512500</v>
      </c>
      <c r="AW54" s="239">
        <v>13702500</v>
      </c>
      <c r="AX54" s="235">
        <f t="shared" si="6"/>
        <v>3810000</v>
      </c>
    </row>
    <row r="55" spans="1:50" ht="14.4" x14ac:dyDescent="0.3">
      <c r="A55" s="511" t="s">
        <v>138</v>
      </c>
      <c r="B55" s="175" t="s">
        <v>4</v>
      </c>
      <c r="C55" s="236" t="s">
        <v>23</v>
      </c>
      <c r="D55" s="222"/>
      <c r="E55" s="240"/>
      <c r="F55" s="222"/>
      <c r="G55" s="222"/>
      <c r="H55" s="222"/>
      <c r="I55" s="222"/>
      <c r="J55" s="222"/>
      <c r="K55" s="224">
        <f t="shared" si="25"/>
        <v>0</v>
      </c>
      <c r="L55" s="224"/>
      <c r="M55" s="224"/>
      <c r="N55" s="224"/>
      <c r="O55" s="224"/>
      <c r="P55" s="224"/>
      <c r="Q55" s="224"/>
      <c r="R55" s="224"/>
      <c r="S55" s="224">
        <f t="shared" si="7"/>
        <v>0</v>
      </c>
      <c r="T55" s="224"/>
      <c r="U55" s="224"/>
      <c r="V55" s="224"/>
      <c r="W55" s="224"/>
      <c r="X55" s="224"/>
      <c r="Y55" s="224">
        <f t="shared" si="8"/>
        <v>0</v>
      </c>
      <c r="Z55" s="224"/>
      <c r="AA55" s="224"/>
      <c r="AB55" s="224"/>
      <c r="AC55" s="224"/>
      <c r="AD55" s="224"/>
      <c r="AE55" s="224"/>
      <c r="AF55" s="224"/>
      <c r="AG55" s="224">
        <f t="shared" si="3"/>
        <v>0</v>
      </c>
      <c r="AH55" s="224"/>
      <c r="AI55" s="224"/>
      <c r="AJ55" s="224"/>
      <c r="AK55" s="224"/>
      <c r="AL55" s="224"/>
      <c r="AM55" s="224"/>
      <c r="AN55" s="224"/>
      <c r="AO55" s="224">
        <f t="shared" si="4"/>
        <v>0</v>
      </c>
      <c r="AP55" s="224"/>
      <c r="AQ55" s="224"/>
      <c r="AR55" s="224"/>
      <c r="AS55" s="224"/>
      <c r="AT55" s="224"/>
      <c r="AU55" s="224">
        <v>8423049</v>
      </c>
      <c r="AV55" s="224">
        <f t="shared" si="5"/>
        <v>8423049</v>
      </c>
      <c r="AW55" s="237">
        <v>8423049</v>
      </c>
      <c r="AX55" s="227">
        <f t="shared" si="6"/>
        <v>0</v>
      </c>
    </row>
    <row r="56" spans="1:50" ht="15" thickBot="1" x14ac:dyDescent="0.35">
      <c r="A56" s="512"/>
      <c r="B56" s="228" t="s">
        <v>6</v>
      </c>
      <c r="C56" s="238" t="s">
        <v>5</v>
      </c>
      <c r="D56" s="230">
        <v>33692196</v>
      </c>
      <c r="E56" s="231"/>
      <c r="F56" s="230"/>
      <c r="G56" s="230"/>
      <c r="H56" s="230"/>
      <c r="I56" s="230"/>
      <c r="J56" s="230"/>
      <c r="K56" s="232">
        <f t="shared" si="25"/>
        <v>33692196</v>
      </c>
      <c r="L56" s="232"/>
      <c r="M56" s="232"/>
      <c r="N56" s="232"/>
      <c r="O56" s="232"/>
      <c r="P56" s="232"/>
      <c r="Q56" s="232"/>
      <c r="R56" s="232"/>
      <c r="S56" s="232">
        <f t="shared" si="7"/>
        <v>33692196</v>
      </c>
      <c r="T56" s="232"/>
      <c r="U56" s="232"/>
      <c r="V56" s="232"/>
      <c r="W56" s="232"/>
      <c r="X56" s="232"/>
      <c r="Y56" s="232">
        <f t="shared" si="8"/>
        <v>33692196</v>
      </c>
      <c r="Z56" s="232"/>
      <c r="AA56" s="232"/>
      <c r="AB56" s="232"/>
      <c r="AC56" s="232"/>
      <c r="AD56" s="232"/>
      <c r="AE56" s="232"/>
      <c r="AF56" s="232"/>
      <c r="AG56" s="232">
        <f t="shared" si="3"/>
        <v>33692196</v>
      </c>
      <c r="AH56" s="232"/>
      <c r="AI56" s="232"/>
      <c r="AJ56" s="232"/>
      <c r="AK56" s="232"/>
      <c r="AL56" s="232"/>
      <c r="AM56" s="232"/>
      <c r="AN56" s="232"/>
      <c r="AO56" s="232">
        <f t="shared" si="4"/>
        <v>33692196</v>
      </c>
      <c r="AP56" s="232"/>
      <c r="AQ56" s="232"/>
      <c r="AR56" s="232"/>
      <c r="AS56" s="232"/>
      <c r="AT56" s="232"/>
      <c r="AU56" s="232"/>
      <c r="AV56" s="232">
        <f t="shared" si="5"/>
        <v>33692196</v>
      </c>
      <c r="AW56" s="239">
        <v>33692196</v>
      </c>
      <c r="AX56" s="235">
        <f t="shared" si="6"/>
        <v>0</v>
      </c>
    </row>
    <row r="57" spans="1:50" ht="13.5" customHeight="1" x14ac:dyDescent="0.3">
      <c r="A57" s="513" t="s">
        <v>48</v>
      </c>
      <c r="B57" s="289" t="s">
        <v>8</v>
      </c>
      <c r="C57" s="280" t="s">
        <v>7</v>
      </c>
      <c r="D57" s="281"/>
      <c r="E57" s="290"/>
      <c r="F57" s="281"/>
      <c r="G57" s="281"/>
      <c r="H57" s="281"/>
      <c r="I57" s="281"/>
      <c r="J57" s="281"/>
      <c r="K57" s="281">
        <f t="shared" si="25"/>
        <v>0</v>
      </c>
      <c r="L57" s="281"/>
      <c r="M57" s="281"/>
      <c r="N57" s="281"/>
      <c r="O57" s="281"/>
      <c r="P57" s="281"/>
      <c r="Q57" s="281"/>
      <c r="R57" s="281"/>
      <c r="S57" s="281">
        <f t="shared" si="7"/>
        <v>0</v>
      </c>
      <c r="T57" s="281"/>
      <c r="U57" s="281"/>
      <c r="V57" s="281"/>
      <c r="W57" s="281"/>
      <c r="X57" s="281"/>
      <c r="Y57" s="281">
        <f t="shared" si="8"/>
        <v>0</v>
      </c>
      <c r="Z57" s="281"/>
      <c r="AA57" s="281"/>
      <c r="AB57" s="281"/>
      <c r="AC57" s="281"/>
      <c r="AD57" s="281"/>
      <c r="AE57" s="281"/>
      <c r="AF57" s="281"/>
      <c r="AG57" s="281">
        <f t="shared" si="3"/>
        <v>0</v>
      </c>
      <c r="AH57" s="281"/>
      <c r="AI57" s="281"/>
      <c r="AJ57" s="281"/>
      <c r="AK57" s="281"/>
      <c r="AL57" s="281"/>
      <c r="AM57" s="281"/>
      <c r="AN57" s="281"/>
      <c r="AO57" s="281">
        <f t="shared" si="4"/>
        <v>0</v>
      </c>
      <c r="AP57" s="281"/>
      <c r="AQ57" s="281"/>
      <c r="AR57" s="281"/>
      <c r="AS57" s="281"/>
      <c r="AT57" s="281"/>
      <c r="AU57" s="281"/>
      <c r="AV57" s="281">
        <f t="shared" si="5"/>
        <v>0</v>
      </c>
      <c r="AW57" s="282">
        <v>0</v>
      </c>
      <c r="AX57" s="291">
        <f t="shared" si="6"/>
        <v>0</v>
      </c>
    </row>
    <row r="58" spans="1:50" ht="14.4" x14ac:dyDescent="0.3">
      <c r="A58" s="514"/>
      <c r="B58" s="177" t="s">
        <v>8</v>
      </c>
      <c r="C58" s="167" t="s">
        <v>9</v>
      </c>
      <c r="D58" s="168"/>
      <c r="E58" s="178"/>
      <c r="F58" s="168"/>
      <c r="G58" s="168"/>
      <c r="H58" s="168"/>
      <c r="I58" s="168"/>
      <c r="J58" s="168"/>
      <c r="K58" s="168">
        <f t="shared" si="25"/>
        <v>0</v>
      </c>
      <c r="L58" s="168"/>
      <c r="M58" s="168"/>
      <c r="N58" s="168"/>
      <c r="O58" s="168"/>
      <c r="P58" s="168"/>
      <c r="Q58" s="168"/>
      <c r="R58" s="168"/>
      <c r="S58" s="168">
        <f t="shared" si="7"/>
        <v>0</v>
      </c>
      <c r="T58" s="168"/>
      <c r="U58" s="168"/>
      <c r="V58" s="168"/>
      <c r="W58" s="168"/>
      <c r="X58" s="168"/>
      <c r="Y58" s="168">
        <f t="shared" si="8"/>
        <v>0</v>
      </c>
      <c r="Z58" s="168"/>
      <c r="AA58" s="168"/>
      <c r="AB58" s="168"/>
      <c r="AC58" s="168"/>
      <c r="AD58" s="168"/>
      <c r="AE58" s="168"/>
      <c r="AF58" s="168"/>
      <c r="AG58" s="168">
        <f t="shared" si="3"/>
        <v>0</v>
      </c>
      <c r="AH58" s="168"/>
      <c r="AI58" s="168"/>
      <c r="AJ58" s="168"/>
      <c r="AK58" s="168"/>
      <c r="AL58" s="168"/>
      <c r="AM58" s="168"/>
      <c r="AN58" s="168"/>
      <c r="AO58" s="168">
        <f t="shared" si="4"/>
        <v>0</v>
      </c>
      <c r="AP58" s="168"/>
      <c r="AQ58" s="168"/>
      <c r="AR58" s="168"/>
      <c r="AS58" s="168"/>
      <c r="AT58" s="168"/>
      <c r="AU58" s="168"/>
      <c r="AV58" s="168">
        <f t="shared" si="5"/>
        <v>0</v>
      </c>
      <c r="AW58" s="179">
        <v>0</v>
      </c>
      <c r="AX58" s="284">
        <f t="shared" si="6"/>
        <v>0</v>
      </c>
    </row>
    <row r="59" spans="1:50" ht="14.4" x14ac:dyDescent="0.3">
      <c r="A59" s="514"/>
      <c r="B59" s="177" t="s">
        <v>8</v>
      </c>
      <c r="C59" s="144" t="s">
        <v>10</v>
      </c>
      <c r="D59" s="145"/>
      <c r="E59" s="146"/>
      <c r="F59" s="145"/>
      <c r="G59" s="145"/>
      <c r="H59" s="145"/>
      <c r="I59" s="145"/>
      <c r="J59" s="145"/>
      <c r="K59" s="147">
        <f t="shared" si="25"/>
        <v>0</v>
      </c>
      <c r="L59" s="147"/>
      <c r="M59" s="147"/>
      <c r="N59" s="147"/>
      <c r="O59" s="147"/>
      <c r="P59" s="147"/>
      <c r="Q59" s="147"/>
      <c r="R59" s="147"/>
      <c r="S59" s="147">
        <f t="shared" si="7"/>
        <v>0</v>
      </c>
      <c r="T59" s="147"/>
      <c r="U59" s="147"/>
      <c r="V59" s="147"/>
      <c r="W59" s="147"/>
      <c r="X59" s="147"/>
      <c r="Y59" s="147">
        <f t="shared" si="8"/>
        <v>0</v>
      </c>
      <c r="Z59" s="147"/>
      <c r="AA59" s="147"/>
      <c r="AB59" s="147"/>
      <c r="AC59" s="147"/>
      <c r="AD59" s="147"/>
      <c r="AE59" s="147"/>
      <c r="AF59" s="147"/>
      <c r="AG59" s="147">
        <f t="shared" si="3"/>
        <v>0</v>
      </c>
      <c r="AH59" s="147"/>
      <c r="AI59" s="147"/>
      <c r="AJ59" s="147"/>
      <c r="AK59" s="147"/>
      <c r="AL59" s="147"/>
      <c r="AM59" s="147"/>
      <c r="AN59" s="147"/>
      <c r="AO59" s="147">
        <f t="shared" si="4"/>
        <v>0</v>
      </c>
      <c r="AP59" s="147"/>
      <c r="AQ59" s="147"/>
      <c r="AR59" s="147"/>
      <c r="AS59" s="147"/>
      <c r="AT59" s="147"/>
      <c r="AU59" s="147"/>
      <c r="AV59" s="147">
        <f t="shared" si="5"/>
        <v>0</v>
      </c>
      <c r="AW59" s="165">
        <v>0</v>
      </c>
      <c r="AX59" s="244">
        <f t="shared" si="6"/>
        <v>0</v>
      </c>
    </row>
    <row r="60" spans="1:50" ht="14.4" x14ac:dyDescent="0.3">
      <c r="A60" s="514"/>
      <c r="B60" s="177" t="s">
        <v>8</v>
      </c>
      <c r="C60" s="144" t="s">
        <v>2</v>
      </c>
      <c r="D60" s="145">
        <v>93999</v>
      </c>
      <c r="E60" s="146">
        <v>-93999</v>
      </c>
      <c r="F60" s="145"/>
      <c r="G60" s="145"/>
      <c r="H60" s="145"/>
      <c r="I60" s="145"/>
      <c r="J60" s="145"/>
      <c r="K60" s="147">
        <f t="shared" si="25"/>
        <v>0</v>
      </c>
      <c r="L60" s="147"/>
      <c r="M60" s="147"/>
      <c r="N60" s="147"/>
      <c r="O60" s="147"/>
      <c r="P60" s="147"/>
      <c r="Q60" s="147"/>
      <c r="R60" s="147"/>
      <c r="S60" s="147">
        <f t="shared" si="7"/>
        <v>0</v>
      </c>
      <c r="T60" s="147"/>
      <c r="U60" s="147"/>
      <c r="V60" s="147"/>
      <c r="W60" s="147"/>
      <c r="X60" s="147"/>
      <c r="Y60" s="147">
        <f t="shared" si="8"/>
        <v>0</v>
      </c>
      <c r="Z60" s="147"/>
      <c r="AA60" s="147"/>
      <c r="AB60" s="147"/>
      <c r="AC60" s="147"/>
      <c r="AD60" s="147"/>
      <c r="AE60" s="147"/>
      <c r="AF60" s="147"/>
      <c r="AG60" s="147">
        <f t="shared" si="3"/>
        <v>0</v>
      </c>
      <c r="AH60" s="147"/>
      <c r="AI60" s="147"/>
      <c r="AJ60" s="147"/>
      <c r="AK60" s="147"/>
      <c r="AL60" s="147"/>
      <c r="AM60" s="147"/>
      <c r="AN60" s="147"/>
      <c r="AO60" s="147">
        <f t="shared" si="4"/>
        <v>0</v>
      </c>
      <c r="AP60" s="147"/>
      <c r="AQ60" s="147"/>
      <c r="AR60" s="147"/>
      <c r="AS60" s="147"/>
      <c r="AT60" s="147"/>
      <c r="AU60" s="147"/>
      <c r="AV60" s="147">
        <f t="shared" si="5"/>
        <v>0</v>
      </c>
      <c r="AW60" s="165">
        <v>0</v>
      </c>
      <c r="AX60" s="244">
        <f t="shared" si="6"/>
        <v>0</v>
      </c>
    </row>
    <row r="61" spans="1:50" ht="14.4" x14ac:dyDescent="0.3">
      <c r="A61" s="514"/>
      <c r="B61" s="177" t="s">
        <v>8</v>
      </c>
      <c r="C61" s="144" t="s">
        <v>11</v>
      </c>
      <c r="D61" s="145"/>
      <c r="E61" s="146"/>
      <c r="F61" s="145"/>
      <c r="G61" s="145"/>
      <c r="H61" s="145"/>
      <c r="I61" s="145"/>
      <c r="J61" s="145"/>
      <c r="K61" s="147">
        <f t="shared" si="25"/>
        <v>0</v>
      </c>
      <c r="L61" s="147"/>
      <c r="M61" s="147"/>
      <c r="N61" s="147"/>
      <c r="O61" s="147"/>
      <c r="P61" s="147"/>
      <c r="Q61" s="147"/>
      <c r="R61" s="147"/>
      <c r="S61" s="147">
        <f t="shared" si="7"/>
        <v>0</v>
      </c>
      <c r="T61" s="147"/>
      <c r="U61" s="147"/>
      <c r="V61" s="147"/>
      <c r="W61" s="147"/>
      <c r="X61" s="147"/>
      <c r="Y61" s="147">
        <f t="shared" si="8"/>
        <v>0</v>
      </c>
      <c r="Z61" s="147"/>
      <c r="AA61" s="147"/>
      <c r="AB61" s="147"/>
      <c r="AC61" s="147"/>
      <c r="AD61" s="147"/>
      <c r="AE61" s="147"/>
      <c r="AF61" s="147"/>
      <c r="AG61" s="147">
        <f t="shared" si="3"/>
        <v>0</v>
      </c>
      <c r="AH61" s="147"/>
      <c r="AI61" s="147"/>
      <c r="AJ61" s="147"/>
      <c r="AK61" s="147"/>
      <c r="AL61" s="147"/>
      <c r="AM61" s="147"/>
      <c r="AN61" s="147"/>
      <c r="AO61" s="147">
        <f t="shared" si="4"/>
        <v>0</v>
      </c>
      <c r="AP61" s="147"/>
      <c r="AQ61" s="147"/>
      <c r="AR61" s="147"/>
      <c r="AS61" s="147"/>
      <c r="AT61" s="147"/>
      <c r="AU61" s="147"/>
      <c r="AV61" s="147">
        <f t="shared" si="5"/>
        <v>0</v>
      </c>
      <c r="AW61" s="165">
        <v>0</v>
      </c>
      <c r="AX61" s="244">
        <f t="shared" si="6"/>
        <v>0</v>
      </c>
    </row>
    <row r="62" spans="1:50" ht="14.4" x14ac:dyDescent="0.3">
      <c r="A62" s="514"/>
      <c r="B62" s="177" t="s">
        <v>8</v>
      </c>
      <c r="C62" s="144" t="s">
        <v>12</v>
      </c>
      <c r="D62" s="145"/>
      <c r="E62" s="146">
        <v>93999</v>
      </c>
      <c r="F62" s="145"/>
      <c r="G62" s="145"/>
      <c r="H62" s="145"/>
      <c r="I62" s="145"/>
      <c r="J62" s="145"/>
      <c r="K62" s="147">
        <f t="shared" si="25"/>
        <v>93999</v>
      </c>
      <c r="L62" s="147"/>
      <c r="M62" s="147"/>
      <c r="N62" s="147"/>
      <c r="O62" s="147"/>
      <c r="P62" s="147"/>
      <c r="Q62" s="147"/>
      <c r="R62" s="147"/>
      <c r="S62" s="147">
        <f t="shared" si="7"/>
        <v>93999</v>
      </c>
      <c r="T62" s="147"/>
      <c r="U62" s="147"/>
      <c r="V62" s="147"/>
      <c r="W62" s="147"/>
      <c r="X62" s="147"/>
      <c r="Y62" s="147">
        <f t="shared" si="8"/>
        <v>93999</v>
      </c>
      <c r="Z62" s="147"/>
      <c r="AA62" s="147"/>
      <c r="AB62" s="147"/>
      <c r="AC62" s="147"/>
      <c r="AD62" s="147"/>
      <c r="AE62" s="147"/>
      <c r="AF62" s="147"/>
      <c r="AG62" s="147">
        <f t="shared" si="3"/>
        <v>93999</v>
      </c>
      <c r="AH62" s="147"/>
      <c r="AI62" s="147"/>
      <c r="AJ62" s="147"/>
      <c r="AK62" s="147"/>
      <c r="AL62" s="147"/>
      <c r="AM62" s="147"/>
      <c r="AN62" s="147"/>
      <c r="AO62" s="147">
        <f t="shared" si="4"/>
        <v>93999</v>
      </c>
      <c r="AP62" s="147"/>
      <c r="AQ62" s="147"/>
      <c r="AR62" s="147"/>
      <c r="AS62" s="147"/>
      <c r="AT62" s="147"/>
      <c r="AU62" s="147"/>
      <c r="AV62" s="147">
        <f t="shared" si="5"/>
        <v>93999</v>
      </c>
      <c r="AW62" s="165">
        <v>93999</v>
      </c>
      <c r="AX62" s="244">
        <f t="shared" si="6"/>
        <v>0</v>
      </c>
    </row>
    <row r="63" spans="1:50" ht="14.4" x14ac:dyDescent="0.3">
      <c r="A63" s="514"/>
      <c r="B63" s="177" t="s">
        <v>8</v>
      </c>
      <c r="C63" s="167" t="s">
        <v>95</v>
      </c>
      <c r="D63" s="168">
        <f>SUM(D59:D62)</f>
        <v>93999</v>
      </c>
      <c r="E63" s="168">
        <f t="shared" ref="E63:AW63" si="26">SUM(E59:E62)</f>
        <v>0</v>
      </c>
      <c r="F63" s="168">
        <f t="shared" si="26"/>
        <v>0</v>
      </c>
      <c r="G63" s="168">
        <f t="shared" si="26"/>
        <v>0</v>
      </c>
      <c r="H63" s="168">
        <f t="shared" si="26"/>
        <v>0</v>
      </c>
      <c r="I63" s="168"/>
      <c r="J63" s="168">
        <f t="shared" si="26"/>
        <v>0</v>
      </c>
      <c r="K63" s="168">
        <f t="shared" si="26"/>
        <v>93999</v>
      </c>
      <c r="L63" s="168">
        <f t="shared" si="26"/>
        <v>0</v>
      </c>
      <c r="M63" s="168">
        <f t="shared" si="26"/>
        <v>0</v>
      </c>
      <c r="N63" s="168">
        <f t="shared" si="26"/>
        <v>0</v>
      </c>
      <c r="O63" s="168">
        <f t="shared" si="26"/>
        <v>0</v>
      </c>
      <c r="P63" s="168">
        <f t="shared" si="26"/>
        <v>0</v>
      </c>
      <c r="Q63" s="168">
        <f t="shared" si="26"/>
        <v>0</v>
      </c>
      <c r="R63" s="168"/>
      <c r="S63" s="168">
        <f t="shared" si="7"/>
        <v>93999</v>
      </c>
      <c r="T63" s="168">
        <f t="shared" ref="T63:X63" si="27">SUM(T59:T62)</f>
        <v>0</v>
      </c>
      <c r="U63" s="168">
        <f t="shared" si="27"/>
        <v>0</v>
      </c>
      <c r="V63" s="168">
        <f t="shared" si="27"/>
        <v>0</v>
      </c>
      <c r="W63" s="168">
        <f t="shared" si="27"/>
        <v>0</v>
      </c>
      <c r="X63" s="168">
        <f t="shared" si="27"/>
        <v>0</v>
      </c>
      <c r="Y63" s="168">
        <f t="shared" si="8"/>
        <v>93999</v>
      </c>
      <c r="Z63" s="168">
        <f>SUM(Z59:Z62)</f>
        <v>0</v>
      </c>
      <c r="AA63" s="168">
        <f t="shared" ref="AA63:AF63" si="28">SUM(AA59:AA62)</f>
        <v>0</v>
      </c>
      <c r="AB63" s="168">
        <f t="shared" si="28"/>
        <v>0</v>
      </c>
      <c r="AC63" s="168">
        <f t="shared" si="28"/>
        <v>0</v>
      </c>
      <c r="AD63" s="168">
        <f t="shared" si="28"/>
        <v>0</v>
      </c>
      <c r="AE63" s="168">
        <f t="shared" si="28"/>
        <v>0</v>
      </c>
      <c r="AF63" s="168">
        <f t="shared" si="28"/>
        <v>0</v>
      </c>
      <c r="AG63" s="168">
        <f t="shared" si="3"/>
        <v>93999</v>
      </c>
      <c r="AH63" s="168">
        <f>SUM(AH59:AH62)</f>
        <v>0</v>
      </c>
      <c r="AI63" s="168">
        <f t="shared" ref="AI63:AN63" si="29">SUM(AI59:AI62)</f>
        <v>0</v>
      </c>
      <c r="AJ63" s="168">
        <f t="shared" si="29"/>
        <v>0</v>
      </c>
      <c r="AK63" s="168">
        <f t="shared" si="29"/>
        <v>0</v>
      </c>
      <c r="AL63" s="168">
        <f t="shared" si="29"/>
        <v>0</v>
      </c>
      <c r="AM63" s="168">
        <f t="shared" si="29"/>
        <v>0</v>
      </c>
      <c r="AN63" s="168">
        <f t="shared" si="29"/>
        <v>0</v>
      </c>
      <c r="AO63" s="168">
        <f t="shared" si="4"/>
        <v>93999</v>
      </c>
      <c r="AP63" s="168">
        <f>SUM(AP59:AP62)</f>
        <v>0</v>
      </c>
      <c r="AQ63" s="168">
        <f t="shared" ref="AQ63:AU63" si="30">SUM(AQ59:AQ62)</f>
        <v>0</v>
      </c>
      <c r="AR63" s="168"/>
      <c r="AS63" s="168">
        <f t="shared" si="30"/>
        <v>0</v>
      </c>
      <c r="AT63" s="168">
        <f t="shared" si="30"/>
        <v>0</v>
      </c>
      <c r="AU63" s="168">
        <f t="shared" si="30"/>
        <v>0</v>
      </c>
      <c r="AV63" s="168">
        <f t="shared" si="5"/>
        <v>93999</v>
      </c>
      <c r="AW63" s="168">
        <f t="shared" si="26"/>
        <v>93999</v>
      </c>
      <c r="AX63" s="245">
        <f t="shared" si="6"/>
        <v>0</v>
      </c>
    </row>
    <row r="64" spans="1:50" ht="14.4" x14ac:dyDescent="0.3">
      <c r="A64" s="514"/>
      <c r="B64" s="177" t="s">
        <v>8</v>
      </c>
      <c r="C64" s="144" t="s">
        <v>31</v>
      </c>
      <c r="D64" s="145"/>
      <c r="E64" s="146"/>
      <c r="F64" s="145"/>
      <c r="G64" s="145"/>
      <c r="H64" s="145"/>
      <c r="I64" s="145"/>
      <c r="J64" s="145"/>
      <c r="K64" s="147">
        <f>SUM(D64:J64)</f>
        <v>0</v>
      </c>
      <c r="L64" s="147"/>
      <c r="M64" s="147"/>
      <c r="N64" s="147"/>
      <c r="O64" s="147"/>
      <c r="P64" s="147"/>
      <c r="Q64" s="147"/>
      <c r="R64" s="147"/>
      <c r="S64" s="147">
        <f t="shared" si="7"/>
        <v>0</v>
      </c>
      <c r="T64" s="147"/>
      <c r="U64" s="147"/>
      <c r="V64" s="147"/>
      <c r="W64" s="147"/>
      <c r="X64" s="147"/>
      <c r="Y64" s="147">
        <f t="shared" si="8"/>
        <v>0</v>
      </c>
      <c r="Z64" s="147"/>
      <c r="AA64" s="147"/>
      <c r="AB64" s="147"/>
      <c r="AC64" s="147"/>
      <c r="AD64" s="147"/>
      <c r="AE64" s="147"/>
      <c r="AF64" s="147"/>
      <c r="AG64" s="147">
        <f t="shared" si="3"/>
        <v>0</v>
      </c>
      <c r="AH64" s="147"/>
      <c r="AI64" s="147"/>
      <c r="AJ64" s="147"/>
      <c r="AK64" s="147"/>
      <c r="AL64" s="147"/>
      <c r="AM64" s="147"/>
      <c r="AN64" s="147"/>
      <c r="AO64" s="147">
        <f t="shared" si="4"/>
        <v>0</v>
      </c>
      <c r="AP64" s="147"/>
      <c r="AQ64" s="147"/>
      <c r="AR64" s="147"/>
      <c r="AS64" s="147"/>
      <c r="AT64" s="147"/>
      <c r="AU64" s="147"/>
      <c r="AV64" s="147">
        <f t="shared" si="5"/>
        <v>0</v>
      </c>
      <c r="AW64" s="165">
        <v>0</v>
      </c>
      <c r="AX64" s="244">
        <f t="shared" si="6"/>
        <v>0</v>
      </c>
    </row>
    <row r="65" spans="1:50" ht="14.4" x14ac:dyDescent="0.3">
      <c r="A65" s="514"/>
      <c r="B65" s="177" t="s">
        <v>8</v>
      </c>
      <c r="C65" s="144" t="s">
        <v>32</v>
      </c>
      <c r="D65" s="145"/>
      <c r="E65" s="146"/>
      <c r="F65" s="145"/>
      <c r="G65" s="145"/>
      <c r="H65" s="145"/>
      <c r="I65" s="145"/>
      <c r="J65" s="145"/>
      <c r="K65" s="147">
        <f>SUM(D65:J65)</f>
        <v>0</v>
      </c>
      <c r="L65" s="147"/>
      <c r="M65" s="147"/>
      <c r="N65" s="147"/>
      <c r="O65" s="147"/>
      <c r="P65" s="147"/>
      <c r="Q65" s="147"/>
      <c r="R65" s="147"/>
      <c r="S65" s="147">
        <f t="shared" ref="S65:S98" si="31">SUM(K65:Q65)</f>
        <v>0</v>
      </c>
      <c r="T65" s="147"/>
      <c r="U65" s="147"/>
      <c r="V65" s="147"/>
      <c r="W65" s="147"/>
      <c r="X65" s="147"/>
      <c r="Y65" s="147">
        <f t="shared" ref="Y65:Y98" si="32">SUM(S65:X65)</f>
        <v>0</v>
      </c>
      <c r="Z65" s="147"/>
      <c r="AA65" s="147"/>
      <c r="AB65" s="147"/>
      <c r="AC65" s="147"/>
      <c r="AD65" s="147"/>
      <c r="AE65" s="147"/>
      <c r="AF65" s="147"/>
      <c r="AG65" s="147">
        <f t="shared" si="3"/>
        <v>0</v>
      </c>
      <c r="AH65" s="147"/>
      <c r="AI65" s="147"/>
      <c r="AJ65" s="147"/>
      <c r="AK65" s="147"/>
      <c r="AL65" s="147"/>
      <c r="AM65" s="147"/>
      <c r="AN65" s="147"/>
      <c r="AO65" s="147">
        <f t="shared" si="4"/>
        <v>0</v>
      </c>
      <c r="AP65" s="147"/>
      <c r="AQ65" s="147"/>
      <c r="AR65" s="147"/>
      <c r="AS65" s="147"/>
      <c r="AT65" s="147"/>
      <c r="AU65" s="147"/>
      <c r="AV65" s="147">
        <f t="shared" si="5"/>
        <v>0</v>
      </c>
      <c r="AW65" s="165">
        <v>0</v>
      </c>
      <c r="AX65" s="244">
        <f t="shared" si="6"/>
        <v>0</v>
      </c>
    </row>
    <row r="66" spans="1:50" ht="14.4" x14ac:dyDescent="0.3">
      <c r="A66" s="514"/>
      <c r="B66" s="177" t="s">
        <v>8</v>
      </c>
      <c r="C66" s="144" t="s">
        <v>13</v>
      </c>
      <c r="D66" s="145"/>
      <c r="E66" s="146"/>
      <c r="F66" s="145"/>
      <c r="G66" s="145"/>
      <c r="H66" s="145"/>
      <c r="I66" s="145"/>
      <c r="J66" s="145"/>
      <c r="K66" s="147">
        <f>SUM(D66:J66)</f>
        <v>0</v>
      </c>
      <c r="L66" s="147"/>
      <c r="M66" s="147"/>
      <c r="N66" s="147"/>
      <c r="O66" s="147"/>
      <c r="P66" s="147"/>
      <c r="Q66" s="147"/>
      <c r="R66" s="147"/>
      <c r="S66" s="147">
        <f t="shared" si="31"/>
        <v>0</v>
      </c>
      <c r="T66" s="147"/>
      <c r="U66" s="147"/>
      <c r="V66" s="147"/>
      <c r="W66" s="147"/>
      <c r="X66" s="147"/>
      <c r="Y66" s="147">
        <f t="shared" si="32"/>
        <v>0</v>
      </c>
      <c r="Z66" s="147"/>
      <c r="AA66" s="147"/>
      <c r="AB66" s="147"/>
      <c r="AC66" s="147"/>
      <c r="AD66" s="147"/>
      <c r="AE66" s="147"/>
      <c r="AF66" s="147"/>
      <c r="AG66" s="147">
        <f t="shared" si="3"/>
        <v>0</v>
      </c>
      <c r="AH66" s="147"/>
      <c r="AI66" s="147"/>
      <c r="AJ66" s="147"/>
      <c r="AK66" s="147"/>
      <c r="AL66" s="147"/>
      <c r="AM66" s="147"/>
      <c r="AN66" s="147"/>
      <c r="AO66" s="147">
        <f t="shared" si="4"/>
        <v>0</v>
      </c>
      <c r="AP66" s="147"/>
      <c r="AQ66" s="147"/>
      <c r="AR66" s="147"/>
      <c r="AS66" s="147"/>
      <c r="AT66" s="147"/>
      <c r="AU66" s="147"/>
      <c r="AV66" s="147">
        <f t="shared" si="5"/>
        <v>0</v>
      </c>
      <c r="AW66" s="165">
        <v>0</v>
      </c>
      <c r="AX66" s="244">
        <f t="shared" si="6"/>
        <v>0</v>
      </c>
    </row>
    <row r="67" spans="1:50" ht="14.4" x14ac:dyDescent="0.3">
      <c r="A67" s="514"/>
      <c r="B67" s="177" t="s">
        <v>8</v>
      </c>
      <c r="C67" s="144" t="s">
        <v>14</v>
      </c>
      <c r="D67" s="145"/>
      <c r="E67" s="146"/>
      <c r="F67" s="145"/>
      <c r="G67" s="145"/>
      <c r="H67" s="145"/>
      <c r="I67" s="145"/>
      <c r="J67" s="145"/>
      <c r="K67" s="147">
        <f>SUM(D67:J67)</f>
        <v>0</v>
      </c>
      <c r="L67" s="147"/>
      <c r="M67" s="147"/>
      <c r="N67" s="147"/>
      <c r="O67" s="147"/>
      <c r="P67" s="147"/>
      <c r="Q67" s="147"/>
      <c r="R67" s="147"/>
      <c r="S67" s="147">
        <f t="shared" si="31"/>
        <v>0</v>
      </c>
      <c r="T67" s="147"/>
      <c r="U67" s="147"/>
      <c r="V67" s="147"/>
      <c r="W67" s="147"/>
      <c r="X67" s="147"/>
      <c r="Y67" s="147">
        <f t="shared" si="32"/>
        <v>0</v>
      </c>
      <c r="Z67" s="147"/>
      <c r="AA67" s="147"/>
      <c r="AB67" s="147"/>
      <c r="AC67" s="147"/>
      <c r="AD67" s="147"/>
      <c r="AE67" s="147"/>
      <c r="AF67" s="147"/>
      <c r="AG67" s="147">
        <f t="shared" si="3"/>
        <v>0</v>
      </c>
      <c r="AH67" s="147"/>
      <c r="AI67" s="147"/>
      <c r="AJ67" s="147"/>
      <c r="AK67" s="147"/>
      <c r="AL67" s="147"/>
      <c r="AM67" s="147"/>
      <c r="AN67" s="147"/>
      <c r="AO67" s="147">
        <f t="shared" si="4"/>
        <v>0</v>
      </c>
      <c r="AP67" s="147"/>
      <c r="AQ67" s="147"/>
      <c r="AR67" s="147"/>
      <c r="AS67" s="147"/>
      <c r="AT67" s="147"/>
      <c r="AU67" s="147"/>
      <c r="AV67" s="147">
        <f t="shared" si="5"/>
        <v>0</v>
      </c>
      <c r="AW67" s="165">
        <v>0</v>
      </c>
      <c r="AX67" s="244">
        <f t="shared" si="6"/>
        <v>0</v>
      </c>
    </row>
    <row r="68" spans="1:50" ht="14.4" x14ac:dyDescent="0.3">
      <c r="A68" s="514"/>
      <c r="B68" s="177" t="s">
        <v>8</v>
      </c>
      <c r="C68" s="167" t="s">
        <v>97</v>
      </c>
      <c r="D68" s="168"/>
      <c r="E68" s="168">
        <f t="shared" ref="E68:AW68" si="33">SUM(E64:E67)</f>
        <v>0</v>
      </c>
      <c r="F68" s="168">
        <f t="shared" si="33"/>
        <v>0</v>
      </c>
      <c r="G68" s="168">
        <f t="shared" si="33"/>
        <v>0</v>
      </c>
      <c r="H68" s="168">
        <f t="shared" si="33"/>
        <v>0</v>
      </c>
      <c r="I68" s="168"/>
      <c r="J68" s="168">
        <f t="shared" si="33"/>
        <v>0</v>
      </c>
      <c r="K68" s="168">
        <f t="shared" si="33"/>
        <v>0</v>
      </c>
      <c r="L68" s="168">
        <f t="shared" si="33"/>
        <v>0</v>
      </c>
      <c r="M68" s="168">
        <f t="shared" si="33"/>
        <v>0</v>
      </c>
      <c r="N68" s="168">
        <f t="shared" si="33"/>
        <v>0</v>
      </c>
      <c r="O68" s="168">
        <f t="shared" si="33"/>
        <v>0</v>
      </c>
      <c r="P68" s="168">
        <f t="shared" si="33"/>
        <v>0</v>
      </c>
      <c r="Q68" s="168">
        <f t="shared" si="33"/>
        <v>0</v>
      </c>
      <c r="R68" s="168"/>
      <c r="S68" s="168">
        <f t="shared" si="31"/>
        <v>0</v>
      </c>
      <c r="T68" s="168">
        <f t="shared" ref="T68:X68" si="34">SUM(T64:T67)</f>
        <v>0</v>
      </c>
      <c r="U68" s="168">
        <f t="shared" si="34"/>
        <v>0</v>
      </c>
      <c r="V68" s="168">
        <f t="shared" si="34"/>
        <v>0</v>
      </c>
      <c r="W68" s="168">
        <f t="shared" si="34"/>
        <v>0</v>
      </c>
      <c r="X68" s="168">
        <f t="shared" si="34"/>
        <v>0</v>
      </c>
      <c r="Y68" s="168">
        <f t="shared" si="32"/>
        <v>0</v>
      </c>
      <c r="Z68" s="168">
        <f>SUM(Z64:Z67)</f>
        <v>0</v>
      </c>
      <c r="AA68" s="168">
        <f t="shared" ref="AA68:AF68" si="35">SUM(AA64:AA67)</f>
        <v>0</v>
      </c>
      <c r="AB68" s="168">
        <f t="shared" si="35"/>
        <v>0</v>
      </c>
      <c r="AC68" s="168">
        <f t="shared" ref="AC68" si="36">SUM(AC64:AC67)</f>
        <v>0</v>
      </c>
      <c r="AD68" s="168">
        <f t="shared" si="35"/>
        <v>0</v>
      </c>
      <c r="AE68" s="168">
        <f t="shared" si="35"/>
        <v>0</v>
      </c>
      <c r="AF68" s="168">
        <f t="shared" si="35"/>
        <v>0</v>
      </c>
      <c r="AG68" s="168">
        <f t="shared" si="3"/>
        <v>0</v>
      </c>
      <c r="AH68" s="168">
        <f>SUM(AH64:AH67)</f>
        <v>0</v>
      </c>
      <c r="AI68" s="168">
        <f t="shared" ref="AI68:AN68" si="37">SUM(AI64:AI67)</f>
        <v>0</v>
      </c>
      <c r="AJ68" s="168">
        <f t="shared" si="37"/>
        <v>0</v>
      </c>
      <c r="AK68" s="168">
        <f t="shared" si="37"/>
        <v>0</v>
      </c>
      <c r="AL68" s="168">
        <f t="shared" si="37"/>
        <v>0</v>
      </c>
      <c r="AM68" s="168">
        <f t="shared" si="37"/>
        <v>0</v>
      </c>
      <c r="AN68" s="168">
        <f t="shared" si="37"/>
        <v>0</v>
      </c>
      <c r="AO68" s="168">
        <f t="shared" si="4"/>
        <v>0</v>
      </c>
      <c r="AP68" s="168">
        <f>SUM(AP64:AP67)</f>
        <v>0</v>
      </c>
      <c r="AQ68" s="168">
        <f t="shared" ref="AQ68:AU68" si="38">SUM(AQ64:AQ67)</f>
        <v>0</v>
      </c>
      <c r="AR68" s="168"/>
      <c r="AS68" s="168">
        <f t="shared" si="38"/>
        <v>0</v>
      </c>
      <c r="AT68" s="168">
        <f t="shared" si="38"/>
        <v>0</v>
      </c>
      <c r="AU68" s="168">
        <f t="shared" si="38"/>
        <v>0</v>
      </c>
      <c r="AV68" s="168">
        <f t="shared" si="5"/>
        <v>0</v>
      </c>
      <c r="AW68" s="168">
        <f t="shared" si="33"/>
        <v>0</v>
      </c>
      <c r="AX68" s="245">
        <f t="shared" si="6"/>
        <v>0</v>
      </c>
    </row>
    <row r="69" spans="1:50" ht="14.4" x14ac:dyDescent="0.3">
      <c r="A69" s="514"/>
      <c r="B69" s="177" t="s">
        <v>8</v>
      </c>
      <c r="C69" s="144" t="s">
        <v>15</v>
      </c>
      <c r="D69" s="145"/>
      <c r="E69" s="146"/>
      <c r="F69" s="145"/>
      <c r="G69" s="145"/>
      <c r="H69" s="145"/>
      <c r="I69" s="145"/>
      <c r="J69" s="145"/>
      <c r="K69" s="147">
        <f>SUM(D69:J69)</f>
        <v>0</v>
      </c>
      <c r="L69" s="147"/>
      <c r="M69" s="147"/>
      <c r="N69" s="147"/>
      <c r="O69" s="147"/>
      <c r="P69" s="147"/>
      <c r="Q69" s="147"/>
      <c r="R69" s="147"/>
      <c r="S69" s="147">
        <f t="shared" si="31"/>
        <v>0</v>
      </c>
      <c r="T69" s="147"/>
      <c r="U69" s="147"/>
      <c r="V69" s="147"/>
      <c r="W69" s="147"/>
      <c r="X69" s="147"/>
      <c r="Y69" s="147">
        <f t="shared" si="32"/>
        <v>0</v>
      </c>
      <c r="Z69" s="147"/>
      <c r="AA69" s="147"/>
      <c r="AB69" s="147"/>
      <c r="AC69" s="147"/>
      <c r="AD69" s="147"/>
      <c r="AE69" s="147"/>
      <c r="AF69" s="147"/>
      <c r="AG69" s="147">
        <f t="shared" si="3"/>
        <v>0</v>
      </c>
      <c r="AH69" s="147"/>
      <c r="AI69" s="147"/>
      <c r="AJ69" s="147"/>
      <c r="AK69" s="147"/>
      <c r="AL69" s="147"/>
      <c r="AM69" s="147"/>
      <c r="AN69" s="147"/>
      <c r="AO69" s="147">
        <f t="shared" si="4"/>
        <v>0</v>
      </c>
      <c r="AP69" s="147"/>
      <c r="AQ69" s="147"/>
      <c r="AR69" s="147"/>
      <c r="AS69" s="147"/>
      <c r="AT69" s="147"/>
      <c r="AU69" s="147"/>
      <c r="AV69" s="147">
        <f t="shared" si="5"/>
        <v>0</v>
      </c>
      <c r="AW69" s="165">
        <v>0</v>
      </c>
      <c r="AX69" s="244">
        <f t="shared" si="6"/>
        <v>0</v>
      </c>
    </row>
    <row r="70" spans="1:50" ht="14.4" x14ac:dyDescent="0.3">
      <c r="A70" s="514"/>
      <c r="B70" s="180" t="s">
        <v>8</v>
      </c>
      <c r="C70" s="181" t="s">
        <v>16</v>
      </c>
      <c r="D70" s="182"/>
      <c r="E70" s="183"/>
      <c r="F70" s="182"/>
      <c r="G70" s="182"/>
      <c r="H70" s="182"/>
      <c r="I70" s="182"/>
      <c r="J70" s="182"/>
      <c r="K70" s="184">
        <f>SUM(D70:J70)</f>
        <v>0</v>
      </c>
      <c r="L70" s="184"/>
      <c r="M70" s="184"/>
      <c r="N70" s="184"/>
      <c r="O70" s="184"/>
      <c r="P70" s="184"/>
      <c r="Q70" s="184"/>
      <c r="R70" s="184"/>
      <c r="S70" s="184">
        <f t="shared" si="31"/>
        <v>0</v>
      </c>
      <c r="T70" s="184"/>
      <c r="U70" s="184"/>
      <c r="V70" s="184"/>
      <c r="W70" s="184"/>
      <c r="X70" s="184"/>
      <c r="Y70" s="184">
        <f t="shared" si="32"/>
        <v>0</v>
      </c>
      <c r="Z70" s="184"/>
      <c r="AA70" s="184"/>
      <c r="AB70" s="184"/>
      <c r="AC70" s="184"/>
      <c r="AD70" s="184"/>
      <c r="AE70" s="184"/>
      <c r="AF70" s="184"/>
      <c r="AG70" s="147">
        <f t="shared" si="3"/>
        <v>0</v>
      </c>
      <c r="AH70" s="184"/>
      <c r="AI70" s="184"/>
      <c r="AJ70" s="184"/>
      <c r="AK70" s="184"/>
      <c r="AL70" s="184"/>
      <c r="AM70" s="184"/>
      <c r="AN70" s="184"/>
      <c r="AO70" s="184">
        <f>SUM(AG70:AN70)</f>
        <v>0</v>
      </c>
      <c r="AP70" s="184"/>
      <c r="AQ70" s="184"/>
      <c r="AR70" s="184"/>
      <c r="AS70" s="184"/>
      <c r="AT70" s="184"/>
      <c r="AU70" s="184"/>
      <c r="AV70" s="147">
        <f t="shared" si="5"/>
        <v>0</v>
      </c>
      <c r="AW70" s="185">
        <v>0</v>
      </c>
      <c r="AX70" s="244">
        <f t="shared" si="6"/>
        <v>0</v>
      </c>
    </row>
    <row r="71" spans="1:50" ht="15" thickBot="1" x14ac:dyDescent="0.35">
      <c r="A71" s="520"/>
      <c r="B71" s="292" t="s">
        <v>8</v>
      </c>
      <c r="C71" s="286" t="s">
        <v>98</v>
      </c>
      <c r="D71" s="287"/>
      <c r="E71" s="287">
        <f t="shared" ref="E71:AW71" si="39">SUM(E69:E70)</f>
        <v>0</v>
      </c>
      <c r="F71" s="287">
        <f t="shared" si="39"/>
        <v>0</v>
      </c>
      <c r="G71" s="287">
        <f t="shared" si="39"/>
        <v>0</v>
      </c>
      <c r="H71" s="287">
        <f t="shared" si="39"/>
        <v>0</v>
      </c>
      <c r="I71" s="287"/>
      <c r="J71" s="287">
        <f t="shared" si="39"/>
        <v>0</v>
      </c>
      <c r="K71" s="287">
        <f t="shared" si="39"/>
        <v>0</v>
      </c>
      <c r="L71" s="287">
        <f t="shared" si="39"/>
        <v>0</v>
      </c>
      <c r="M71" s="287">
        <f t="shared" si="39"/>
        <v>0</v>
      </c>
      <c r="N71" s="287">
        <f t="shared" si="39"/>
        <v>0</v>
      </c>
      <c r="O71" s="287">
        <f t="shared" si="39"/>
        <v>0</v>
      </c>
      <c r="P71" s="287">
        <f t="shared" si="39"/>
        <v>0</v>
      </c>
      <c r="Q71" s="287">
        <f t="shared" si="39"/>
        <v>0</v>
      </c>
      <c r="R71" s="287"/>
      <c r="S71" s="287">
        <f t="shared" si="31"/>
        <v>0</v>
      </c>
      <c r="T71" s="287">
        <f t="shared" ref="T71:X71" si="40">SUM(T69:T70)</f>
        <v>0</v>
      </c>
      <c r="U71" s="287">
        <f t="shared" si="40"/>
        <v>0</v>
      </c>
      <c r="V71" s="287">
        <f t="shared" si="40"/>
        <v>0</v>
      </c>
      <c r="W71" s="287">
        <f t="shared" si="40"/>
        <v>0</v>
      </c>
      <c r="X71" s="287">
        <f t="shared" si="40"/>
        <v>0</v>
      </c>
      <c r="Y71" s="287">
        <f t="shared" si="32"/>
        <v>0</v>
      </c>
      <c r="Z71" s="287">
        <f>SUM(Z69:Z70)</f>
        <v>0</v>
      </c>
      <c r="AA71" s="287">
        <f t="shared" ref="AA71:AF71" si="41">SUM(AA69:AA70)</f>
        <v>0</v>
      </c>
      <c r="AB71" s="287">
        <f t="shared" si="41"/>
        <v>0</v>
      </c>
      <c r="AC71" s="287">
        <f t="shared" ref="AC71" si="42">SUM(AC69:AC70)</f>
        <v>0</v>
      </c>
      <c r="AD71" s="287">
        <f t="shared" si="41"/>
        <v>0</v>
      </c>
      <c r="AE71" s="287">
        <f t="shared" si="41"/>
        <v>0</v>
      </c>
      <c r="AF71" s="287">
        <f t="shared" si="41"/>
        <v>0</v>
      </c>
      <c r="AG71" s="287">
        <f t="shared" si="3"/>
        <v>0</v>
      </c>
      <c r="AH71" s="287">
        <f>SUM(AH69:AH70)</f>
        <v>0</v>
      </c>
      <c r="AI71" s="287">
        <f t="shared" ref="AI71:AN71" si="43">SUM(AI69:AI70)</f>
        <v>0</v>
      </c>
      <c r="AJ71" s="287">
        <f t="shared" si="43"/>
        <v>0</v>
      </c>
      <c r="AK71" s="287">
        <f t="shared" si="43"/>
        <v>0</v>
      </c>
      <c r="AL71" s="287">
        <f t="shared" si="43"/>
        <v>0</v>
      </c>
      <c r="AM71" s="287">
        <f t="shared" si="43"/>
        <v>0</v>
      </c>
      <c r="AN71" s="287">
        <f t="shared" si="43"/>
        <v>0</v>
      </c>
      <c r="AO71" s="287">
        <f t="shared" si="4"/>
        <v>0</v>
      </c>
      <c r="AP71" s="287">
        <f>SUM(AP69:AP70)</f>
        <v>0</v>
      </c>
      <c r="AQ71" s="287">
        <f t="shared" ref="AQ71:AU71" si="44">SUM(AQ69:AQ70)</f>
        <v>0</v>
      </c>
      <c r="AR71" s="287"/>
      <c r="AS71" s="287">
        <f t="shared" si="44"/>
        <v>0</v>
      </c>
      <c r="AT71" s="287">
        <f t="shared" si="44"/>
        <v>0</v>
      </c>
      <c r="AU71" s="287">
        <f t="shared" si="44"/>
        <v>0</v>
      </c>
      <c r="AV71" s="287">
        <f t="shared" si="5"/>
        <v>0</v>
      </c>
      <c r="AW71" s="287">
        <f t="shared" si="39"/>
        <v>0</v>
      </c>
      <c r="AX71" s="288">
        <f t="shared" ref="AX71:AX114" si="45">AV71-AW71</f>
        <v>0</v>
      </c>
    </row>
    <row r="72" spans="1:50" ht="12.75" customHeight="1" x14ac:dyDescent="0.3">
      <c r="A72" s="513" t="s">
        <v>49</v>
      </c>
      <c r="B72" s="279" t="s">
        <v>1</v>
      </c>
      <c r="C72" s="280" t="s">
        <v>2</v>
      </c>
      <c r="D72" s="280">
        <v>0</v>
      </c>
      <c r="E72" s="281"/>
      <c r="F72" s="281"/>
      <c r="G72" s="281"/>
      <c r="H72" s="281"/>
      <c r="I72" s="281"/>
      <c r="J72" s="281"/>
      <c r="K72" s="281">
        <f>SUM(D72:J72)</f>
        <v>0</v>
      </c>
      <c r="L72" s="281"/>
      <c r="M72" s="281"/>
      <c r="N72" s="281"/>
      <c r="O72" s="281"/>
      <c r="P72" s="281"/>
      <c r="Q72" s="281"/>
      <c r="R72" s="281"/>
      <c r="S72" s="281">
        <f t="shared" si="31"/>
        <v>0</v>
      </c>
      <c r="T72" s="281"/>
      <c r="U72" s="281"/>
      <c r="V72" s="281"/>
      <c r="W72" s="281"/>
      <c r="X72" s="281"/>
      <c r="Y72" s="281">
        <f t="shared" si="32"/>
        <v>0</v>
      </c>
      <c r="Z72" s="281"/>
      <c r="AA72" s="281"/>
      <c r="AB72" s="281"/>
      <c r="AC72" s="281"/>
      <c r="AD72" s="281"/>
      <c r="AE72" s="281"/>
      <c r="AF72" s="281"/>
      <c r="AG72" s="281">
        <f t="shared" ref="AG72:AG114" si="46">SUM(Y72:AF72)</f>
        <v>0</v>
      </c>
      <c r="AH72" s="281"/>
      <c r="AI72" s="281"/>
      <c r="AJ72" s="281"/>
      <c r="AK72" s="281"/>
      <c r="AL72" s="281"/>
      <c r="AM72" s="281"/>
      <c r="AN72" s="281"/>
      <c r="AO72" s="281">
        <f t="shared" ref="AO72:AO114" si="47">SUM(AG72:AN72)</f>
        <v>0</v>
      </c>
      <c r="AP72" s="281"/>
      <c r="AQ72" s="281"/>
      <c r="AR72" s="281"/>
      <c r="AS72" s="281"/>
      <c r="AT72" s="281"/>
      <c r="AU72" s="281"/>
      <c r="AV72" s="281">
        <f t="shared" ref="AV72:AV114" si="48">SUM(AO72:AU72)</f>
        <v>0</v>
      </c>
      <c r="AW72" s="282"/>
      <c r="AX72" s="283">
        <f t="shared" si="45"/>
        <v>0</v>
      </c>
    </row>
    <row r="73" spans="1:50" ht="12.75" customHeight="1" x14ac:dyDescent="0.3">
      <c r="A73" s="521"/>
      <c r="B73" s="153" t="s">
        <v>17</v>
      </c>
      <c r="C73" s="275" t="s">
        <v>7</v>
      </c>
      <c r="D73" s="276"/>
      <c r="E73" s="277"/>
      <c r="F73" s="276"/>
      <c r="G73" s="276"/>
      <c r="H73" s="276"/>
      <c r="I73" s="276"/>
      <c r="J73" s="276"/>
      <c r="K73" s="163">
        <f>SUM(D73:J73)</f>
        <v>0</v>
      </c>
      <c r="L73" s="163"/>
      <c r="M73" s="163"/>
      <c r="N73" s="163"/>
      <c r="O73" s="163"/>
      <c r="P73" s="163"/>
      <c r="Q73" s="163"/>
      <c r="R73" s="163"/>
      <c r="S73" s="163">
        <f t="shared" si="31"/>
        <v>0</v>
      </c>
      <c r="T73" s="163"/>
      <c r="U73" s="163"/>
      <c r="V73" s="163"/>
      <c r="W73" s="163"/>
      <c r="X73" s="163"/>
      <c r="Y73" s="163">
        <f t="shared" si="32"/>
        <v>0</v>
      </c>
      <c r="Z73" s="163"/>
      <c r="AA73" s="163"/>
      <c r="AB73" s="163"/>
      <c r="AC73" s="163"/>
      <c r="AD73" s="163"/>
      <c r="AE73" s="163"/>
      <c r="AF73" s="163"/>
      <c r="AG73" s="163">
        <f t="shared" si="46"/>
        <v>0</v>
      </c>
      <c r="AH73" s="163"/>
      <c r="AI73" s="163"/>
      <c r="AJ73" s="163"/>
      <c r="AK73" s="163"/>
      <c r="AL73" s="163"/>
      <c r="AM73" s="163"/>
      <c r="AN73" s="163"/>
      <c r="AO73" s="163">
        <f t="shared" si="47"/>
        <v>0</v>
      </c>
      <c r="AP73" s="163"/>
      <c r="AQ73" s="163"/>
      <c r="AR73" s="163"/>
      <c r="AS73" s="163"/>
      <c r="AT73" s="163"/>
      <c r="AU73" s="163"/>
      <c r="AV73" s="163">
        <f t="shared" si="48"/>
        <v>0</v>
      </c>
      <c r="AW73" s="278"/>
      <c r="AX73" s="244">
        <f t="shared" si="45"/>
        <v>0</v>
      </c>
    </row>
    <row r="74" spans="1:50" ht="14.4" x14ac:dyDescent="0.3">
      <c r="A74" s="521"/>
      <c r="B74" s="157" t="s">
        <v>17</v>
      </c>
      <c r="C74" s="144" t="s">
        <v>88</v>
      </c>
      <c r="D74" s="145"/>
      <c r="E74" s="146"/>
      <c r="F74" s="145"/>
      <c r="G74" s="145"/>
      <c r="H74" s="145"/>
      <c r="I74" s="145"/>
      <c r="J74" s="145"/>
      <c r="K74" s="147">
        <f>SUM(D74:J74)</f>
        <v>0</v>
      </c>
      <c r="L74" s="147"/>
      <c r="M74" s="147"/>
      <c r="N74" s="147"/>
      <c r="O74" s="147"/>
      <c r="P74" s="147"/>
      <c r="Q74" s="147"/>
      <c r="R74" s="147"/>
      <c r="S74" s="147">
        <f t="shared" si="31"/>
        <v>0</v>
      </c>
      <c r="T74" s="147"/>
      <c r="U74" s="147"/>
      <c r="V74" s="147"/>
      <c r="W74" s="147"/>
      <c r="X74" s="147"/>
      <c r="Y74" s="147">
        <f t="shared" si="32"/>
        <v>0</v>
      </c>
      <c r="Z74" s="147"/>
      <c r="AA74" s="147"/>
      <c r="AB74" s="147"/>
      <c r="AC74" s="147"/>
      <c r="AD74" s="147"/>
      <c r="AE74" s="147"/>
      <c r="AF74" s="147"/>
      <c r="AG74" s="147">
        <f t="shared" si="46"/>
        <v>0</v>
      </c>
      <c r="AH74" s="147"/>
      <c r="AI74" s="147"/>
      <c r="AJ74" s="147"/>
      <c r="AK74" s="147"/>
      <c r="AL74" s="147"/>
      <c r="AM74" s="147"/>
      <c r="AN74" s="147"/>
      <c r="AO74" s="147">
        <f t="shared" si="47"/>
        <v>0</v>
      </c>
      <c r="AP74" s="147"/>
      <c r="AQ74" s="147"/>
      <c r="AR74" s="147"/>
      <c r="AS74" s="147"/>
      <c r="AT74" s="147"/>
      <c r="AU74" s="147"/>
      <c r="AV74" s="147">
        <f t="shared" si="48"/>
        <v>0</v>
      </c>
      <c r="AW74" s="165"/>
      <c r="AX74" s="244">
        <f t="shared" si="45"/>
        <v>0</v>
      </c>
    </row>
    <row r="75" spans="1:50" ht="14.4" x14ac:dyDescent="0.3">
      <c r="A75" s="521"/>
      <c r="B75" s="157" t="s">
        <v>17</v>
      </c>
      <c r="C75" s="167" t="s">
        <v>94</v>
      </c>
      <c r="D75" s="168"/>
      <c r="E75" s="168">
        <f t="shared" ref="E75:Q75" si="49">SUM(E73:E74)</f>
        <v>0</v>
      </c>
      <c r="F75" s="168">
        <f t="shared" si="49"/>
        <v>0</v>
      </c>
      <c r="G75" s="168">
        <f t="shared" si="49"/>
        <v>0</v>
      </c>
      <c r="H75" s="168">
        <f t="shared" si="49"/>
        <v>0</v>
      </c>
      <c r="I75" s="168"/>
      <c r="J75" s="168">
        <f t="shared" si="49"/>
        <v>0</v>
      </c>
      <c r="K75" s="168">
        <f t="shared" si="49"/>
        <v>0</v>
      </c>
      <c r="L75" s="168">
        <f t="shared" si="49"/>
        <v>0</v>
      </c>
      <c r="M75" s="168">
        <f t="shared" si="49"/>
        <v>0</v>
      </c>
      <c r="N75" s="168">
        <f t="shared" si="49"/>
        <v>0</v>
      </c>
      <c r="O75" s="168">
        <f t="shared" si="49"/>
        <v>0</v>
      </c>
      <c r="P75" s="168">
        <f t="shared" si="49"/>
        <v>0</v>
      </c>
      <c r="Q75" s="168">
        <f t="shared" si="49"/>
        <v>0</v>
      </c>
      <c r="R75" s="168"/>
      <c r="S75" s="168">
        <f t="shared" si="31"/>
        <v>0</v>
      </c>
      <c r="T75" s="168">
        <f t="shared" ref="T75:X75" si="50">SUM(T73:T74)</f>
        <v>0</v>
      </c>
      <c r="U75" s="168">
        <f t="shared" si="50"/>
        <v>0</v>
      </c>
      <c r="V75" s="168">
        <f t="shared" si="50"/>
        <v>0</v>
      </c>
      <c r="W75" s="168">
        <f t="shared" si="50"/>
        <v>0</v>
      </c>
      <c r="X75" s="168">
        <f t="shared" si="50"/>
        <v>0</v>
      </c>
      <c r="Y75" s="168">
        <f t="shared" si="32"/>
        <v>0</v>
      </c>
      <c r="Z75" s="168">
        <f>SUM(Z73:Z74)</f>
        <v>0</v>
      </c>
      <c r="AA75" s="168">
        <f t="shared" ref="AA75:AF75" si="51">SUM(AA73:AA74)</f>
        <v>0</v>
      </c>
      <c r="AB75" s="168">
        <f t="shared" si="51"/>
        <v>0</v>
      </c>
      <c r="AC75" s="168">
        <f t="shared" si="51"/>
        <v>0</v>
      </c>
      <c r="AD75" s="168">
        <f t="shared" si="51"/>
        <v>0</v>
      </c>
      <c r="AE75" s="168">
        <f t="shared" si="51"/>
        <v>0</v>
      </c>
      <c r="AF75" s="168">
        <f t="shared" si="51"/>
        <v>0</v>
      </c>
      <c r="AG75" s="168">
        <f t="shared" si="46"/>
        <v>0</v>
      </c>
      <c r="AH75" s="168">
        <f>SUM(AH73:AH74)</f>
        <v>0</v>
      </c>
      <c r="AI75" s="168">
        <f t="shared" ref="AI75:AN75" si="52">SUM(AI73:AI74)</f>
        <v>0</v>
      </c>
      <c r="AJ75" s="168">
        <f t="shared" si="52"/>
        <v>0</v>
      </c>
      <c r="AK75" s="168">
        <f t="shared" si="52"/>
        <v>0</v>
      </c>
      <c r="AL75" s="168">
        <f t="shared" si="52"/>
        <v>0</v>
      </c>
      <c r="AM75" s="168">
        <f t="shared" si="52"/>
        <v>0</v>
      </c>
      <c r="AN75" s="168">
        <f t="shared" si="52"/>
        <v>0</v>
      </c>
      <c r="AO75" s="168">
        <f t="shared" si="47"/>
        <v>0</v>
      </c>
      <c r="AP75" s="168">
        <f>SUM(AP73:AP74)</f>
        <v>0</v>
      </c>
      <c r="AQ75" s="168">
        <f t="shared" ref="AQ75:AU75" si="53">SUM(AQ73:AQ74)</f>
        <v>0</v>
      </c>
      <c r="AR75" s="168"/>
      <c r="AS75" s="168">
        <f t="shared" si="53"/>
        <v>0</v>
      </c>
      <c r="AT75" s="168">
        <f t="shared" si="53"/>
        <v>0</v>
      </c>
      <c r="AU75" s="168">
        <f t="shared" si="53"/>
        <v>0</v>
      </c>
      <c r="AV75" s="168">
        <f t="shared" si="48"/>
        <v>0</v>
      </c>
      <c r="AW75" s="168">
        <f>SUM(AW73:AW74)</f>
        <v>0</v>
      </c>
      <c r="AX75" s="245">
        <f t="shared" si="45"/>
        <v>0</v>
      </c>
    </row>
    <row r="76" spans="1:50" ht="14.4" x14ac:dyDescent="0.3">
      <c r="A76" s="521"/>
      <c r="B76" s="157" t="s">
        <v>17</v>
      </c>
      <c r="C76" s="167" t="s">
        <v>9</v>
      </c>
      <c r="D76" s="168"/>
      <c r="E76" s="178"/>
      <c r="F76" s="168"/>
      <c r="G76" s="168"/>
      <c r="H76" s="168"/>
      <c r="I76" s="168"/>
      <c r="J76" s="168"/>
      <c r="K76" s="168">
        <f t="shared" ref="K76:K85" si="54">SUM(D76:J76)</f>
        <v>0</v>
      </c>
      <c r="L76" s="168"/>
      <c r="M76" s="168"/>
      <c r="N76" s="168"/>
      <c r="O76" s="168"/>
      <c r="P76" s="168"/>
      <c r="Q76" s="168"/>
      <c r="R76" s="168"/>
      <c r="S76" s="168">
        <f t="shared" si="31"/>
        <v>0</v>
      </c>
      <c r="T76" s="168"/>
      <c r="U76" s="168"/>
      <c r="V76" s="168"/>
      <c r="W76" s="168"/>
      <c r="X76" s="168"/>
      <c r="Y76" s="168">
        <f t="shared" si="32"/>
        <v>0</v>
      </c>
      <c r="Z76" s="168"/>
      <c r="AA76" s="168"/>
      <c r="AB76" s="168"/>
      <c r="AC76" s="168"/>
      <c r="AD76" s="168"/>
      <c r="AE76" s="168"/>
      <c r="AF76" s="168"/>
      <c r="AG76" s="168">
        <f t="shared" si="46"/>
        <v>0</v>
      </c>
      <c r="AH76" s="168"/>
      <c r="AI76" s="168"/>
      <c r="AJ76" s="168"/>
      <c r="AK76" s="168"/>
      <c r="AL76" s="168"/>
      <c r="AM76" s="168"/>
      <c r="AN76" s="168"/>
      <c r="AO76" s="168">
        <f t="shared" si="47"/>
        <v>0</v>
      </c>
      <c r="AP76" s="168"/>
      <c r="AQ76" s="168"/>
      <c r="AR76" s="168"/>
      <c r="AS76" s="168"/>
      <c r="AT76" s="168"/>
      <c r="AU76" s="168"/>
      <c r="AV76" s="168">
        <f t="shared" si="48"/>
        <v>0</v>
      </c>
      <c r="AW76" s="179"/>
      <c r="AX76" s="284">
        <f t="shared" si="45"/>
        <v>0</v>
      </c>
    </row>
    <row r="77" spans="1:50" ht="14.4" x14ac:dyDescent="0.3">
      <c r="A77" s="521"/>
      <c r="B77" s="157" t="s">
        <v>17</v>
      </c>
      <c r="C77" s="144" t="s">
        <v>22</v>
      </c>
      <c r="D77" s="145"/>
      <c r="E77" s="146"/>
      <c r="F77" s="145"/>
      <c r="G77" s="145"/>
      <c r="H77" s="145"/>
      <c r="I77" s="145"/>
      <c r="J77" s="145"/>
      <c r="K77" s="147">
        <f t="shared" si="54"/>
        <v>0</v>
      </c>
      <c r="L77" s="147"/>
      <c r="M77" s="147"/>
      <c r="N77" s="147"/>
      <c r="O77" s="147"/>
      <c r="P77" s="147"/>
      <c r="Q77" s="147"/>
      <c r="R77" s="147"/>
      <c r="S77" s="147">
        <f t="shared" si="31"/>
        <v>0</v>
      </c>
      <c r="T77" s="147"/>
      <c r="U77" s="147"/>
      <c r="V77" s="147"/>
      <c r="W77" s="147"/>
      <c r="X77" s="147"/>
      <c r="Y77" s="147">
        <f t="shared" si="32"/>
        <v>0</v>
      </c>
      <c r="Z77" s="147"/>
      <c r="AA77" s="147"/>
      <c r="AB77" s="147"/>
      <c r="AC77" s="147"/>
      <c r="AD77" s="147"/>
      <c r="AE77" s="147"/>
      <c r="AF77" s="147"/>
      <c r="AG77" s="147">
        <f t="shared" si="46"/>
        <v>0</v>
      </c>
      <c r="AH77" s="147"/>
      <c r="AI77" s="147"/>
      <c r="AJ77" s="147"/>
      <c r="AK77" s="147"/>
      <c r="AL77" s="147"/>
      <c r="AM77" s="147"/>
      <c r="AN77" s="147"/>
      <c r="AO77" s="147">
        <f t="shared" si="47"/>
        <v>0</v>
      </c>
      <c r="AP77" s="147"/>
      <c r="AQ77" s="147"/>
      <c r="AR77" s="147"/>
      <c r="AS77" s="147"/>
      <c r="AT77" s="147"/>
      <c r="AU77" s="147"/>
      <c r="AV77" s="147">
        <f t="shared" si="48"/>
        <v>0</v>
      </c>
      <c r="AW77" s="165"/>
      <c r="AX77" s="244">
        <f t="shared" si="45"/>
        <v>0</v>
      </c>
    </row>
    <row r="78" spans="1:50" ht="14.4" x14ac:dyDescent="0.3">
      <c r="A78" s="521"/>
      <c r="B78" s="157" t="s">
        <v>17</v>
      </c>
      <c r="C78" s="144" t="s">
        <v>33</v>
      </c>
      <c r="D78" s="145"/>
      <c r="E78" s="146"/>
      <c r="F78" s="145"/>
      <c r="G78" s="145"/>
      <c r="H78" s="145"/>
      <c r="I78" s="145"/>
      <c r="J78" s="145"/>
      <c r="K78" s="147">
        <f t="shared" si="54"/>
        <v>0</v>
      </c>
      <c r="L78" s="147"/>
      <c r="M78" s="147"/>
      <c r="N78" s="147"/>
      <c r="O78" s="147"/>
      <c r="P78" s="147"/>
      <c r="Q78" s="147"/>
      <c r="R78" s="147"/>
      <c r="S78" s="147">
        <f t="shared" si="31"/>
        <v>0</v>
      </c>
      <c r="T78" s="147"/>
      <c r="U78" s="147"/>
      <c r="V78" s="147"/>
      <c r="W78" s="147"/>
      <c r="X78" s="147"/>
      <c r="Y78" s="147">
        <f t="shared" si="32"/>
        <v>0</v>
      </c>
      <c r="Z78" s="147"/>
      <c r="AA78" s="147"/>
      <c r="AB78" s="147"/>
      <c r="AC78" s="147"/>
      <c r="AD78" s="147"/>
      <c r="AE78" s="147"/>
      <c r="AF78" s="147"/>
      <c r="AG78" s="147">
        <f t="shared" si="46"/>
        <v>0</v>
      </c>
      <c r="AH78" s="147"/>
      <c r="AI78" s="147"/>
      <c r="AJ78" s="147"/>
      <c r="AK78" s="147"/>
      <c r="AL78" s="147"/>
      <c r="AM78" s="147"/>
      <c r="AN78" s="147"/>
      <c r="AO78" s="147">
        <f t="shared" si="47"/>
        <v>0</v>
      </c>
      <c r="AP78" s="147"/>
      <c r="AQ78" s="147"/>
      <c r="AR78" s="147"/>
      <c r="AS78" s="147"/>
      <c r="AT78" s="147"/>
      <c r="AU78" s="147"/>
      <c r="AV78" s="147">
        <f t="shared" si="48"/>
        <v>0</v>
      </c>
      <c r="AW78" s="165"/>
      <c r="AX78" s="244">
        <f t="shared" si="45"/>
        <v>0</v>
      </c>
    </row>
    <row r="79" spans="1:50" ht="14.4" x14ac:dyDescent="0.3">
      <c r="A79" s="521"/>
      <c r="B79" s="157" t="s">
        <v>17</v>
      </c>
      <c r="C79" s="144" t="s">
        <v>34</v>
      </c>
      <c r="D79" s="145"/>
      <c r="E79" s="146"/>
      <c r="F79" s="145"/>
      <c r="G79" s="145"/>
      <c r="H79" s="145"/>
      <c r="I79" s="145"/>
      <c r="J79" s="145"/>
      <c r="K79" s="147">
        <f t="shared" si="54"/>
        <v>0</v>
      </c>
      <c r="L79" s="147"/>
      <c r="M79" s="147"/>
      <c r="N79" s="147"/>
      <c r="O79" s="147"/>
      <c r="P79" s="147"/>
      <c r="Q79" s="147"/>
      <c r="R79" s="147"/>
      <c r="S79" s="147">
        <f t="shared" si="31"/>
        <v>0</v>
      </c>
      <c r="T79" s="147"/>
      <c r="U79" s="147"/>
      <c r="V79" s="147"/>
      <c r="W79" s="147"/>
      <c r="X79" s="147"/>
      <c r="Y79" s="147">
        <f t="shared" si="32"/>
        <v>0</v>
      </c>
      <c r="Z79" s="147"/>
      <c r="AA79" s="147"/>
      <c r="AB79" s="147"/>
      <c r="AC79" s="147"/>
      <c r="AD79" s="147"/>
      <c r="AE79" s="147"/>
      <c r="AF79" s="147"/>
      <c r="AG79" s="147">
        <f t="shared" si="46"/>
        <v>0</v>
      </c>
      <c r="AH79" s="147"/>
      <c r="AI79" s="147"/>
      <c r="AJ79" s="147"/>
      <c r="AK79" s="147"/>
      <c r="AL79" s="147"/>
      <c r="AM79" s="147"/>
      <c r="AN79" s="147"/>
      <c r="AO79" s="147">
        <f t="shared" si="47"/>
        <v>0</v>
      </c>
      <c r="AP79" s="147"/>
      <c r="AQ79" s="147"/>
      <c r="AR79" s="147"/>
      <c r="AS79" s="147"/>
      <c r="AT79" s="147"/>
      <c r="AU79" s="147"/>
      <c r="AV79" s="147">
        <f t="shared" si="48"/>
        <v>0</v>
      </c>
      <c r="AW79" s="165"/>
      <c r="AX79" s="244">
        <f t="shared" si="45"/>
        <v>0</v>
      </c>
    </row>
    <row r="80" spans="1:50" ht="14.4" x14ac:dyDescent="0.3">
      <c r="A80" s="521"/>
      <c r="B80" s="157" t="s">
        <v>17</v>
      </c>
      <c r="C80" s="144" t="s">
        <v>197</v>
      </c>
      <c r="D80" s="145"/>
      <c r="E80" s="146"/>
      <c r="F80" s="145"/>
      <c r="G80" s="145"/>
      <c r="H80" s="145"/>
      <c r="I80" s="145"/>
      <c r="J80" s="145"/>
      <c r="K80" s="147">
        <f t="shared" si="54"/>
        <v>0</v>
      </c>
      <c r="L80" s="147"/>
      <c r="M80" s="147"/>
      <c r="N80" s="147"/>
      <c r="O80" s="147"/>
      <c r="P80" s="147"/>
      <c r="Q80" s="147"/>
      <c r="R80" s="147"/>
      <c r="S80" s="147">
        <f t="shared" si="31"/>
        <v>0</v>
      </c>
      <c r="T80" s="147"/>
      <c r="U80" s="147"/>
      <c r="V80" s="147"/>
      <c r="W80" s="147"/>
      <c r="X80" s="147"/>
      <c r="Y80" s="147">
        <f t="shared" si="32"/>
        <v>0</v>
      </c>
      <c r="Z80" s="147"/>
      <c r="AA80" s="147"/>
      <c r="AB80" s="147"/>
      <c r="AC80" s="147"/>
      <c r="AD80" s="147"/>
      <c r="AE80" s="147"/>
      <c r="AF80" s="147"/>
      <c r="AG80" s="147">
        <f t="shared" si="46"/>
        <v>0</v>
      </c>
      <c r="AH80" s="147"/>
      <c r="AI80" s="147"/>
      <c r="AJ80" s="147"/>
      <c r="AK80" s="147"/>
      <c r="AL80" s="147"/>
      <c r="AM80" s="147"/>
      <c r="AN80" s="147"/>
      <c r="AO80" s="147">
        <f t="shared" si="47"/>
        <v>0</v>
      </c>
      <c r="AP80" s="147"/>
      <c r="AQ80" s="147"/>
      <c r="AR80" s="147"/>
      <c r="AS80" s="147"/>
      <c r="AT80" s="147"/>
      <c r="AU80" s="147"/>
      <c r="AV80" s="147">
        <f t="shared" si="48"/>
        <v>0</v>
      </c>
      <c r="AW80" s="165"/>
      <c r="AX80" s="244">
        <f t="shared" si="45"/>
        <v>0</v>
      </c>
    </row>
    <row r="81" spans="1:50" ht="14.4" x14ac:dyDescent="0.3">
      <c r="A81" s="521"/>
      <c r="B81" s="157" t="s">
        <v>17</v>
      </c>
      <c r="C81" s="144" t="s">
        <v>10</v>
      </c>
      <c r="D81" s="145"/>
      <c r="E81" s="146"/>
      <c r="F81" s="145"/>
      <c r="G81" s="145"/>
      <c r="H81" s="145"/>
      <c r="I81" s="145"/>
      <c r="J81" s="145"/>
      <c r="K81" s="147">
        <f t="shared" si="54"/>
        <v>0</v>
      </c>
      <c r="L81" s="147"/>
      <c r="M81" s="147"/>
      <c r="N81" s="147"/>
      <c r="O81" s="147"/>
      <c r="P81" s="147"/>
      <c r="Q81" s="147"/>
      <c r="R81" s="147"/>
      <c r="S81" s="147">
        <f t="shared" si="31"/>
        <v>0</v>
      </c>
      <c r="T81" s="147"/>
      <c r="U81" s="147"/>
      <c r="V81" s="147"/>
      <c r="W81" s="147"/>
      <c r="X81" s="147"/>
      <c r="Y81" s="147">
        <f t="shared" si="32"/>
        <v>0</v>
      </c>
      <c r="Z81" s="147"/>
      <c r="AA81" s="147"/>
      <c r="AB81" s="147"/>
      <c r="AC81" s="147"/>
      <c r="AD81" s="147"/>
      <c r="AE81" s="147"/>
      <c r="AF81" s="147"/>
      <c r="AG81" s="147">
        <f t="shared" si="46"/>
        <v>0</v>
      </c>
      <c r="AH81" s="147"/>
      <c r="AI81" s="147"/>
      <c r="AJ81" s="147"/>
      <c r="AK81" s="147"/>
      <c r="AL81" s="147"/>
      <c r="AM81" s="147"/>
      <c r="AN81" s="147"/>
      <c r="AO81" s="147">
        <f t="shared" si="47"/>
        <v>0</v>
      </c>
      <c r="AP81" s="147"/>
      <c r="AQ81" s="147"/>
      <c r="AR81" s="147"/>
      <c r="AS81" s="147"/>
      <c r="AT81" s="147"/>
      <c r="AU81" s="147"/>
      <c r="AV81" s="147">
        <f t="shared" si="48"/>
        <v>0</v>
      </c>
      <c r="AW81" s="165"/>
      <c r="AX81" s="244">
        <f t="shared" si="45"/>
        <v>0</v>
      </c>
    </row>
    <row r="82" spans="1:50" ht="14.4" x14ac:dyDescent="0.3">
      <c r="A82" s="521"/>
      <c r="B82" s="157" t="s">
        <v>17</v>
      </c>
      <c r="C82" s="144" t="s">
        <v>2</v>
      </c>
      <c r="D82" s="145"/>
      <c r="E82" s="146"/>
      <c r="F82" s="145"/>
      <c r="G82" s="145"/>
      <c r="H82" s="145"/>
      <c r="I82" s="145"/>
      <c r="J82" s="145"/>
      <c r="K82" s="147">
        <f t="shared" si="54"/>
        <v>0</v>
      </c>
      <c r="L82" s="147"/>
      <c r="M82" s="147"/>
      <c r="N82" s="147"/>
      <c r="O82" s="147"/>
      <c r="P82" s="147"/>
      <c r="Q82" s="147"/>
      <c r="R82" s="147"/>
      <c r="S82" s="147">
        <f t="shared" si="31"/>
        <v>0</v>
      </c>
      <c r="T82" s="147"/>
      <c r="U82" s="147"/>
      <c r="V82" s="147"/>
      <c r="W82" s="147"/>
      <c r="X82" s="147"/>
      <c r="Y82" s="147">
        <f t="shared" si="32"/>
        <v>0</v>
      </c>
      <c r="Z82" s="147"/>
      <c r="AA82" s="147"/>
      <c r="AB82" s="147"/>
      <c r="AC82" s="147"/>
      <c r="AD82" s="147"/>
      <c r="AE82" s="147"/>
      <c r="AF82" s="147"/>
      <c r="AG82" s="147">
        <f t="shared" si="46"/>
        <v>0</v>
      </c>
      <c r="AH82" s="147"/>
      <c r="AI82" s="147"/>
      <c r="AJ82" s="147"/>
      <c r="AK82" s="147"/>
      <c r="AL82" s="147"/>
      <c r="AM82" s="147"/>
      <c r="AN82" s="147"/>
      <c r="AO82" s="147">
        <f t="shared" si="47"/>
        <v>0</v>
      </c>
      <c r="AP82" s="147"/>
      <c r="AQ82" s="147"/>
      <c r="AR82" s="147"/>
      <c r="AS82" s="147"/>
      <c r="AT82" s="147"/>
      <c r="AU82" s="147"/>
      <c r="AV82" s="147">
        <f t="shared" si="48"/>
        <v>0</v>
      </c>
      <c r="AW82" s="165"/>
      <c r="AX82" s="244">
        <f t="shared" si="45"/>
        <v>0</v>
      </c>
    </row>
    <row r="83" spans="1:50" ht="14.4" x14ac:dyDescent="0.3">
      <c r="A83" s="521"/>
      <c r="B83" s="157" t="s">
        <v>17</v>
      </c>
      <c r="C83" s="144" t="s">
        <v>35</v>
      </c>
      <c r="D83" s="145"/>
      <c r="E83" s="146"/>
      <c r="F83" s="145"/>
      <c r="G83" s="145"/>
      <c r="H83" s="145"/>
      <c r="I83" s="145"/>
      <c r="J83" s="145"/>
      <c r="K83" s="147">
        <f t="shared" si="54"/>
        <v>0</v>
      </c>
      <c r="L83" s="147"/>
      <c r="M83" s="147"/>
      <c r="N83" s="147"/>
      <c r="O83" s="147"/>
      <c r="P83" s="147"/>
      <c r="Q83" s="147"/>
      <c r="R83" s="147"/>
      <c r="S83" s="147">
        <f t="shared" si="31"/>
        <v>0</v>
      </c>
      <c r="T83" s="147"/>
      <c r="U83" s="147"/>
      <c r="V83" s="147"/>
      <c r="W83" s="147"/>
      <c r="X83" s="147"/>
      <c r="Y83" s="147">
        <f t="shared" si="32"/>
        <v>0</v>
      </c>
      <c r="Z83" s="147"/>
      <c r="AA83" s="147"/>
      <c r="AB83" s="147"/>
      <c r="AC83" s="147"/>
      <c r="AD83" s="147"/>
      <c r="AE83" s="147"/>
      <c r="AF83" s="147"/>
      <c r="AG83" s="147">
        <f t="shared" si="46"/>
        <v>0</v>
      </c>
      <c r="AH83" s="147"/>
      <c r="AI83" s="147"/>
      <c r="AJ83" s="147"/>
      <c r="AK83" s="147"/>
      <c r="AL83" s="147"/>
      <c r="AM83" s="147"/>
      <c r="AN83" s="147"/>
      <c r="AO83" s="147">
        <f t="shared" si="47"/>
        <v>0</v>
      </c>
      <c r="AP83" s="147"/>
      <c r="AQ83" s="147"/>
      <c r="AR83" s="147"/>
      <c r="AS83" s="147"/>
      <c r="AT83" s="147"/>
      <c r="AU83" s="147"/>
      <c r="AV83" s="147">
        <f t="shared" si="48"/>
        <v>0</v>
      </c>
      <c r="AW83" s="165"/>
      <c r="AX83" s="244">
        <f t="shared" si="45"/>
        <v>0</v>
      </c>
    </row>
    <row r="84" spans="1:50" ht="14.4" x14ac:dyDescent="0.3">
      <c r="A84" s="521"/>
      <c r="B84" s="157" t="s">
        <v>17</v>
      </c>
      <c r="C84" s="144" t="s">
        <v>11</v>
      </c>
      <c r="D84" s="145"/>
      <c r="E84" s="146"/>
      <c r="F84" s="145"/>
      <c r="G84" s="145"/>
      <c r="H84" s="145"/>
      <c r="I84" s="145"/>
      <c r="J84" s="145"/>
      <c r="K84" s="147">
        <f t="shared" si="54"/>
        <v>0</v>
      </c>
      <c r="L84" s="147"/>
      <c r="M84" s="147"/>
      <c r="N84" s="147"/>
      <c r="O84" s="147"/>
      <c r="P84" s="147"/>
      <c r="Q84" s="147"/>
      <c r="R84" s="147"/>
      <c r="S84" s="147">
        <f t="shared" si="31"/>
        <v>0</v>
      </c>
      <c r="T84" s="147"/>
      <c r="U84" s="147"/>
      <c r="V84" s="147"/>
      <c r="W84" s="147"/>
      <c r="X84" s="147"/>
      <c r="Y84" s="147">
        <f t="shared" si="32"/>
        <v>0</v>
      </c>
      <c r="Z84" s="147"/>
      <c r="AA84" s="147"/>
      <c r="AB84" s="147"/>
      <c r="AC84" s="147"/>
      <c r="AD84" s="147"/>
      <c r="AE84" s="147"/>
      <c r="AF84" s="147"/>
      <c r="AG84" s="147">
        <f t="shared" si="46"/>
        <v>0</v>
      </c>
      <c r="AH84" s="147"/>
      <c r="AI84" s="147"/>
      <c r="AJ84" s="147"/>
      <c r="AK84" s="147"/>
      <c r="AL84" s="147"/>
      <c r="AM84" s="147"/>
      <c r="AN84" s="147"/>
      <c r="AO84" s="147">
        <f t="shared" si="47"/>
        <v>0</v>
      </c>
      <c r="AP84" s="147"/>
      <c r="AQ84" s="147"/>
      <c r="AR84" s="147"/>
      <c r="AS84" s="147"/>
      <c r="AT84" s="147"/>
      <c r="AU84" s="147"/>
      <c r="AV84" s="147">
        <f t="shared" si="48"/>
        <v>0</v>
      </c>
      <c r="AW84" s="165"/>
      <c r="AX84" s="244">
        <f t="shared" si="45"/>
        <v>0</v>
      </c>
    </row>
    <row r="85" spans="1:50" ht="14.4" x14ac:dyDescent="0.3">
      <c r="A85" s="521"/>
      <c r="B85" s="157" t="s">
        <v>17</v>
      </c>
      <c r="C85" s="144" t="s">
        <v>12</v>
      </c>
      <c r="D85" s="145">
        <v>5102970</v>
      </c>
      <c r="E85" s="146"/>
      <c r="F85" s="145"/>
      <c r="G85" s="145">
        <v>15008</v>
      </c>
      <c r="H85" s="145"/>
      <c r="I85" s="145"/>
      <c r="J85" s="145"/>
      <c r="K85" s="147">
        <f t="shared" si="54"/>
        <v>5117978</v>
      </c>
      <c r="L85" s="147"/>
      <c r="M85" s="147"/>
      <c r="N85" s="147"/>
      <c r="O85" s="147"/>
      <c r="P85" s="147"/>
      <c r="Q85" s="147"/>
      <c r="R85" s="147"/>
      <c r="S85" s="147">
        <f>SUM(K85:Q85)</f>
        <v>5117978</v>
      </c>
      <c r="T85" s="147">
        <v>-4930998</v>
      </c>
      <c r="U85" s="147"/>
      <c r="V85" s="147"/>
      <c r="W85" s="147"/>
      <c r="X85" s="147"/>
      <c r="Y85" s="147">
        <f>SUM(S85:X85)</f>
        <v>186980</v>
      </c>
      <c r="Z85" s="147"/>
      <c r="AA85" s="147"/>
      <c r="AB85" s="147"/>
      <c r="AC85" s="147"/>
      <c r="AD85" s="147"/>
      <c r="AE85" s="147"/>
      <c r="AF85" s="147"/>
      <c r="AG85" s="147">
        <f t="shared" si="46"/>
        <v>186980</v>
      </c>
      <c r="AH85" s="147"/>
      <c r="AI85" s="147"/>
      <c r="AJ85" s="147"/>
      <c r="AK85" s="147"/>
      <c r="AL85" s="147"/>
      <c r="AM85" s="147"/>
      <c r="AN85" s="147"/>
      <c r="AO85" s="147">
        <f>SUM(AG85:AN85)</f>
        <v>186980</v>
      </c>
      <c r="AP85" s="147"/>
      <c r="AQ85" s="147"/>
      <c r="AR85" s="147"/>
      <c r="AS85" s="147"/>
      <c r="AT85" s="147"/>
      <c r="AU85" s="147"/>
      <c r="AV85" s="147">
        <f t="shared" si="48"/>
        <v>186980</v>
      </c>
      <c r="AW85" s="165">
        <v>186980</v>
      </c>
      <c r="AX85" s="244">
        <f t="shared" si="45"/>
        <v>0</v>
      </c>
    </row>
    <row r="86" spans="1:50" s="132" customFormat="1" ht="14.4" x14ac:dyDescent="0.3">
      <c r="A86" s="521"/>
      <c r="B86" s="157" t="s">
        <v>17</v>
      </c>
      <c r="C86" s="167" t="s">
        <v>95</v>
      </c>
      <c r="D86" s="168">
        <f>SUM(D77:D85)</f>
        <v>5102970</v>
      </c>
      <c r="E86" s="168">
        <f t="shared" ref="E86:Q86" si="55">SUM(E77:E85)</f>
        <v>0</v>
      </c>
      <c r="F86" s="168">
        <f t="shared" si="55"/>
        <v>0</v>
      </c>
      <c r="G86" s="168">
        <f t="shared" si="55"/>
        <v>15008</v>
      </c>
      <c r="H86" s="168">
        <f t="shared" si="55"/>
        <v>0</v>
      </c>
      <c r="I86" s="168"/>
      <c r="J86" s="168">
        <f t="shared" si="55"/>
        <v>0</v>
      </c>
      <c r="K86" s="168">
        <f t="shared" si="55"/>
        <v>5117978</v>
      </c>
      <c r="L86" s="168">
        <f t="shared" si="55"/>
        <v>0</v>
      </c>
      <c r="M86" s="168">
        <f t="shared" si="55"/>
        <v>0</v>
      </c>
      <c r="N86" s="168">
        <f t="shared" si="55"/>
        <v>0</v>
      </c>
      <c r="O86" s="168">
        <f t="shared" si="55"/>
        <v>0</v>
      </c>
      <c r="P86" s="168">
        <f t="shared" si="55"/>
        <v>0</v>
      </c>
      <c r="Q86" s="168">
        <f t="shared" si="55"/>
        <v>0</v>
      </c>
      <c r="R86" s="168"/>
      <c r="S86" s="168">
        <f>SUM(K86:Q86)</f>
        <v>5117978</v>
      </c>
      <c r="T86" s="168">
        <f>SUM(T77:T85)</f>
        <v>-4930998</v>
      </c>
      <c r="U86" s="168">
        <f t="shared" ref="U86:X86" si="56">SUM(U77:U85)</f>
        <v>0</v>
      </c>
      <c r="V86" s="168">
        <f t="shared" si="56"/>
        <v>0</v>
      </c>
      <c r="W86" s="168">
        <f t="shared" si="56"/>
        <v>0</v>
      </c>
      <c r="X86" s="168">
        <f t="shared" si="56"/>
        <v>0</v>
      </c>
      <c r="Y86" s="168">
        <f t="shared" si="32"/>
        <v>186980</v>
      </c>
      <c r="Z86" s="168">
        <f>SUM(Z77:Z85)</f>
        <v>0</v>
      </c>
      <c r="AA86" s="168">
        <f t="shared" ref="AA86:AF86" si="57">SUM(AA77:AA85)</f>
        <v>0</v>
      </c>
      <c r="AB86" s="168">
        <f t="shared" si="57"/>
        <v>0</v>
      </c>
      <c r="AC86" s="168">
        <f t="shared" si="57"/>
        <v>0</v>
      </c>
      <c r="AD86" s="168">
        <f t="shared" si="57"/>
        <v>0</v>
      </c>
      <c r="AE86" s="168">
        <f t="shared" si="57"/>
        <v>0</v>
      </c>
      <c r="AF86" s="168">
        <f t="shared" si="57"/>
        <v>0</v>
      </c>
      <c r="AG86" s="168">
        <f t="shared" si="46"/>
        <v>186980</v>
      </c>
      <c r="AH86" s="168">
        <f>SUM(AH77:AH85)</f>
        <v>0</v>
      </c>
      <c r="AI86" s="168">
        <f t="shared" ref="AI86:AN86" si="58">SUM(AI77:AI85)</f>
        <v>0</v>
      </c>
      <c r="AJ86" s="168">
        <f t="shared" si="58"/>
        <v>0</v>
      </c>
      <c r="AK86" s="168">
        <f t="shared" si="58"/>
        <v>0</v>
      </c>
      <c r="AL86" s="168">
        <f t="shared" si="58"/>
        <v>0</v>
      </c>
      <c r="AM86" s="168">
        <f t="shared" si="58"/>
        <v>0</v>
      </c>
      <c r="AN86" s="168">
        <f t="shared" si="58"/>
        <v>0</v>
      </c>
      <c r="AO86" s="168">
        <f t="shared" si="47"/>
        <v>186980</v>
      </c>
      <c r="AP86" s="168">
        <f>SUM(AP77:AP85)</f>
        <v>0</v>
      </c>
      <c r="AQ86" s="168">
        <f t="shared" ref="AQ86:AU86" si="59">SUM(AQ77:AQ85)</f>
        <v>0</v>
      </c>
      <c r="AR86" s="168"/>
      <c r="AS86" s="168">
        <f t="shared" si="59"/>
        <v>0</v>
      </c>
      <c r="AT86" s="168">
        <f t="shared" si="59"/>
        <v>0</v>
      </c>
      <c r="AU86" s="168">
        <f t="shared" si="59"/>
        <v>0</v>
      </c>
      <c r="AV86" s="168">
        <f t="shared" si="48"/>
        <v>186980</v>
      </c>
      <c r="AW86" s="168">
        <f>SUM(AW77:AW85)</f>
        <v>186980</v>
      </c>
      <c r="AX86" s="245">
        <f t="shared" si="45"/>
        <v>0</v>
      </c>
    </row>
    <row r="87" spans="1:50" ht="14.4" x14ac:dyDescent="0.3">
      <c r="A87" s="521"/>
      <c r="B87" s="157" t="s">
        <v>17</v>
      </c>
      <c r="C87" s="167" t="s">
        <v>36</v>
      </c>
      <c r="D87" s="168">
        <v>0</v>
      </c>
      <c r="E87" s="178"/>
      <c r="F87" s="168"/>
      <c r="G87" s="168"/>
      <c r="H87" s="168"/>
      <c r="I87" s="168"/>
      <c r="J87" s="168"/>
      <c r="K87" s="168">
        <f>SUM(D87:J87)</f>
        <v>0</v>
      </c>
      <c r="L87" s="168"/>
      <c r="M87" s="168"/>
      <c r="N87" s="168"/>
      <c r="O87" s="168"/>
      <c r="P87" s="168"/>
      <c r="Q87" s="168"/>
      <c r="R87" s="168"/>
      <c r="S87" s="168">
        <f t="shared" si="31"/>
        <v>0</v>
      </c>
      <c r="T87" s="168"/>
      <c r="U87" s="168"/>
      <c r="V87" s="168"/>
      <c r="W87" s="168"/>
      <c r="X87" s="168"/>
      <c r="Y87" s="168">
        <f>SUM(S87:X87)</f>
        <v>0</v>
      </c>
      <c r="Z87" s="168"/>
      <c r="AA87" s="168"/>
      <c r="AB87" s="168"/>
      <c r="AC87" s="168"/>
      <c r="AD87" s="168"/>
      <c r="AE87" s="168"/>
      <c r="AF87" s="168"/>
      <c r="AG87" s="168">
        <f t="shared" si="46"/>
        <v>0</v>
      </c>
      <c r="AH87" s="168"/>
      <c r="AI87" s="168"/>
      <c r="AJ87" s="168"/>
      <c r="AK87" s="168"/>
      <c r="AL87" s="168"/>
      <c r="AM87" s="168"/>
      <c r="AN87" s="168"/>
      <c r="AO87" s="168">
        <f t="shared" si="47"/>
        <v>0</v>
      </c>
      <c r="AP87" s="168"/>
      <c r="AQ87" s="168"/>
      <c r="AR87" s="168"/>
      <c r="AS87" s="168"/>
      <c r="AT87" s="168"/>
      <c r="AU87" s="168"/>
      <c r="AV87" s="168">
        <f t="shared" si="48"/>
        <v>0</v>
      </c>
      <c r="AW87" s="179">
        <v>0</v>
      </c>
      <c r="AX87" s="284">
        <f t="shared" si="45"/>
        <v>0</v>
      </c>
    </row>
    <row r="88" spans="1:50" ht="14.4" x14ac:dyDescent="0.3">
      <c r="A88" s="521"/>
      <c r="B88" s="157" t="s">
        <v>4</v>
      </c>
      <c r="C88" s="167" t="s">
        <v>23</v>
      </c>
      <c r="D88" s="168"/>
      <c r="E88" s="17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>
        <v>4930998</v>
      </c>
      <c r="U88" s="168"/>
      <c r="V88" s="168"/>
      <c r="W88" s="168"/>
      <c r="X88" s="168"/>
      <c r="Y88" s="168">
        <f>SUM(S88:X88)</f>
        <v>4930998</v>
      </c>
      <c r="Z88" s="168"/>
      <c r="AA88" s="168"/>
      <c r="AB88" s="168"/>
      <c r="AC88" s="168"/>
      <c r="AD88" s="168"/>
      <c r="AE88" s="168"/>
      <c r="AF88" s="168"/>
      <c r="AG88" s="168">
        <f t="shared" si="46"/>
        <v>4930998</v>
      </c>
      <c r="AH88" s="168"/>
      <c r="AI88" s="168"/>
      <c r="AJ88" s="168"/>
      <c r="AK88" s="168"/>
      <c r="AL88" s="168"/>
      <c r="AM88" s="168"/>
      <c r="AN88" s="168"/>
      <c r="AO88" s="168">
        <f t="shared" si="47"/>
        <v>4930998</v>
      </c>
      <c r="AP88" s="168"/>
      <c r="AQ88" s="168"/>
      <c r="AR88" s="168"/>
      <c r="AS88" s="168"/>
      <c r="AT88" s="168"/>
      <c r="AU88" s="168"/>
      <c r="AV88" s="168">
        <f t="shared" si="48"/>
        <v>4930998</v>
      </c>
      <c r="AW88" s="179">
        <v>4930998</v>
      </c>
      <c r="AX88" s="284">
        <f t="shared" si="45"/>
        <v>0</v>
      </c>
    </row>
    <row r="89" spans="1:50" ht="14.4" x14ac:dyDescent="0.3">
      <c r="A89" s="521"/>
      <c r="B89" s="157" t="s">
        <v>17</v>
      </c>
      <c r="C89" s="144" t="s">
        <v>31</v>
      </c>
      <c r="D89" s="145"/>
      <c r="E89" s="146"/>
      <c r="F89" s="145"/>
      <c r="G89" s="145"/>
      <c r="H89" s="145"/>
      <c r="I89" s="145"/>
      <c r="J89" s="145"/>
      <c r="K89" s="147">
        <f>SUM(D89:J89)</f>
        <v>0</v>
      </c>
      <c r="L89" s="147"/>
      <c r="M89" s="147"/>
      <c r="N89" s="147"/>
      <c r="O89" s="147"/>
      <c r="P89" s="147"/>
      <c r="Q89" s="147"/>
      <c r="R89" s="147"/>
      <c r="S89" s="147">
        <f t="shared" si="31"/>
        <v>0</v>
      </c>
      <c r="T89" s="147"/>
      <c r="U89" s="147"/>
      <c r="V89" s="147"/>
      <c r="W89" s="147"/>
      <c r="X89" s="147"/>
      <c r="Y89" s="147">
        <f t="shared" si="32"/>
        <v>0</v>
      </c>
      <c r="Z89" s="147"/>
      <c r="AA89" s="147"/>
      <c r="AB89" s="147"/>
      <c r="AC89" s="147"/>
      <c r="AD89" s="147"/>
      <c r="AE89" s="147"/>
      <c r="AF89" s="147"/>
      <c r="AG89" s="147">
        <f t="shared" si="46"/>
        <v>0</v>
      </c>
      <c r="AH89" s="147"/>
      <c r="AI89" s="147"/>
      <c r="AJ89" s="147"/>
      <c r="AK89" s="147"/>
      <c r="AL89" s="147"/>
      <c r="AM89" s="147"/>
      <c r="AN89" s="147"/>
      <c r="AO89" s="147">
        <f t="shared" si="47"/>
        <v>0</v>
      </c>
      <c r="AP89" s="147"/>
      <c r="AQ89" s="147"/>
      <c r="AR89" s="147"/>
      <c r="AS89" s="147"/>
      <c r="AT89" s="147"/>
      <c r="AU89" s="147"/>
      <c r="AV89" s="147">
        <f t="shared" si="48"/>
        <v>0</v>
      </c>
      <c r="AW89" s="165">
        <v>0</v>
      </c>
      <c r="AX89" s="244">
        <f t="shared" si="45"/>
        <v>0</v>
      </c>
    </row>
    <row r="90" spans="1:50" ht="14.4" x14ac:dyDescent="0.3">
      <c r="A90" s="521"/>
      <c r="B90" s="157" t="s">
        <v>17</v>
      </c>
      <c r="C90" s="144" t="s">
        <v>32</v>
      </c>
      <c r="D90" s="145"/>
      <c r="E90" s="146"/>
      <c r="F90" s="145"/>
      <c r="G90" s="145"/>
      <c r="H90" s="145"/>
      <c r="I90" s="145"/>
      <c r="J90" s="145"/>
      <c r="K90" s="147">
        <f>SUM(D90:J90)</f>
        <v>0</v>
      </c>
      <c r="L90" s="147"/>
      <c r="M90" s="147"/>
      <c r="N90" s="147"/>
      <c r="O90" s="147"/>
      <c r="P90" s="147"/>
      <c r="Q90" s="147"/>
      <c r="R90" s="147"/>
      <c r="S90" s="147">
        <f t="shared" si="31"/>
        <v>0</v>
      </c>
      <c r="T90" s="147"/>
      <c r="U90" s="147"/>
      <c r="V90" s="147"/>
      <c r="W90" s="147"/>
      <c r="X90" s="147"/>
      <c r="Y90" s="147">
        <f t="shared" si="32"/>
        <v>0</v>
      </c>
      <c r="Z90" s="147"/>
      <c r="AA90" s="147"/>
      <c r="AB90" s="147"/>
      <c r="AC90" s="147"/>
      <c r="AD90" s="147"/>
      <c r="AE90" s="147"/>
      <c r="AF90" s="147"/>
      <c r="AG90" s="147">
        <f t="shared" si="46"/>
        <v>0</v>
      </c>
      <c r="AH90" s="147"/>
      <c r="AI90" s="147"/>
      <c r="AJ90" s="147"/>
      <c r="AK90" s="147"/>
      <c r="AL90" s="147"/>
      <c r="AM90" s="147"/>
      <c r="AN90" s="147"/>
      <c r="AO90" s="147">
        <f t="shared" si="47"/>
        <v>0</v>
      </c>
      <c r="AP90" s="147"/>
      <c r="AQ90" s="147"/>
      <c r="AR90" s="147"/>
      <c r="AS90" s="147"/>
      <c r="AT90" s="147"/>
      <c r="AU90" s="147"/>
      <c r="AV90" s="147">
        <f t="shared" si="48"/>
        <v>0</v>
      </c>
      <c r="AW90" s="165">
        <v>0</v>
      </c>
      <c r="AX90" s="244">
        <f t="shared" si="45"/>
        <v>0</v>
      </c>
    </row>
    <row r="91" spans="1:50" ht="14.4" x14ac:dyDescent="0.3">
      <c r="A91" s="521"/>
      <c r="B91" s="157" t="s">
        <v>17</v>
      </c>
      <c r="C91" s="144" t="s">
        <v>13</v>
      </c>
      <c r="D91" s="145">
        <v>136938</v>
      </c>
      <c r="E91" s="146"/>
      <c r="F91" s="145"/>
      <c r="G91" s="145"/>
      <c r="H91" s="145"/>
      <c r="I91" s="145"/>
      <c r="J91" s="145"/>
      <c r="K91" s="147">
        <f>SUM(D91:J91)</f>
        <v>136938</v>
      </c>
      <c r="L91" s="147"/>
      <c r="M91" s="147"/>
      <c r="N91" s="147"/>
      <c r="O91" s="147"/>
      <c r="P91" s="147"/>
      <c r="Q91" s="147"/>
      <c r="R91" s="147"/>
      <c r="S91" s="147">
        <f t="shared" si="31"/>
        <v>136938</v>
      </c>
      <c r="T91" s="147">
        <v>-136938</v>
      </c>
      <c r="U91" s="147"/>
      <c r="V91" s="147"/>
      <c r="W91" s="147"/>
      <c r="X91" s="147"/>
      <c r="Y91" s="147">
        <f t="shared" si="32"/>
        <v>0</v>
      </c>
      <c r="Z91" s="147"/>
      <c r="AA91" s="147"/>
      <c r="AB91" s="147"/>
      <c r="AC91" s="147"/>
      <c r="AD91" s="147"/>
      <c r="AE91" s="147"/>
      <c r="AF91" s="147"/>
      <c r="AG91" s="147">
        <f t="shared" si="46"/>
        <v>0</v>
      </c>
      <c r="AH91" s="147"/>
      <c r="AI91" s="147"/>
      <c r="AJ91" s="147"/>
      <c r="AK91" s="147"/>
      <c r="AL91" s="147"/>
      <c r="AM91" s="147"/>
      <c r="AN91" s="147"/>
      <c r="AO91" s="147">
        <f t="shared" si="47"/>
        <v>0</v>
      </c>
      <c r="AP91" s="147"/>
      <c r="AQ91" s="147"/>
      <c r="AR91" s="147"/>
      <c r="AS91" s="147"/>
      <c r="AT91" s="147"/>
      <c r="AU91" s="147"/>
      <c r="AV91" s="147">
        <f t="shared" si="48"/>
        <v>0</v>
      </c>
      <c r="AW91" s="165">
        <v>0</v>
      </c>
      <c r="AX91" s="244">
        <f t="shared" si="45"/>
        <v>0</v>
      </c>
    </row>
    <row r="92" spans="1:50" ht="14.4" x14ac:dyDescent="0.3">
      <c r="A92" s="521"/>
      <c r="B92" s="157" t="s">
        <v>17</v>
      </c>
      <c r="C92" s="144" t="s">
        <v>14</v>
      </c>
      <c r="D92" s="145">
        <v>36973</v>
      </c>
      <c r="E92" s="146"/>
      <c r="F92" s="145"/>
      <c r="G92" s="145"/>
      <c r="H92" s="145"/>
      <c r="I92" s="145"/>
      <c r="J92" s="145"/>
      <c r="K92" s="147">
        <f>SUM(D92:J92)</f>
        <v>36973</v>
      </c>
      <c r="L92" s="147"/>
      <c r="M92" s="147"/>
      <c r="N92" s="147"/>
      <c r="O92" s="147"/>
      <c r="P92" s="147"/>
      <c r="Q92" s="147"/>
      <c r="R92" s="147"/>
      <c r="S92" s="147">
        <f t="shared" si="31"/>
        <v>36973</v>
      </c>
      <c r="T92" s="147">
        <v>-36973</v>
      </c>
      <c r="U92" s="147"/>
      <c r="V92" s="147"/>
      <c r="W92" s="147"/>
      <c r="X92" s="147"/>
      <c r="Y92" s="147">
        <f t="shared" si="32"/>
        <v>0</v>
      </c>
      <c r="Z92" s="147"/>
      <c r="AA92" s="147"/>
      <c r="AB92" s="147"/>
      <c r="AC92" s="147"/>
      <c r="AD92" s="147"/>
      <c r="AE92" s="147"/>
      <c r="AF92" s="147"/>
      <c r="AG92" s="147">
        <f t="shared" si="46"/>
        <v>0</v>
      </c>
      <c r="AH92" s="147"/>
      <c r="AI92" s="147"/>
      <c r="AJ92" s="147"/>
      <c r="AK92" s="147"/>
      <c r="AL92" s="147"/>
      <c r="AM92" s="147"/>
      <c r="AN92" s="147"/>
      <c r="AO92" s="147">
        <f t="shared" si="47"/>
        <v>0</v>
      </c>
      <c r="AP92" s="147"/>
      <c r="AQ92" s="147"/>
      <c r="AR92" s="147"/>
      <c r="AS92" s="147"/>
      <c r="AT92" s="147"/>
      <c r="AU92" s="147"/>
      <c r="AV92" s="147">
        <f t="shared" si="48"/>
        <v>0</v>
      </c>
      <c r="AW92" s="165">
        <v>0</v>
      </c>
      <c r="AX92" s="244">
        <f>AV92-AW92</f>
        <v>0</v>
      </c>
    </row>
    <row r="93" spans="1:50" ht="14.4" x14ac:dyDescent="0.3">
      <c r="A93" s="521"/>
      <c r="B93" s="157" t="s">
        <v>17</v>
      </c>
      <c r="C93" s="167" t="s">
        <v>97</v>
      </c>
      <c r="D93" s="168">
        <f>SUM(D89:D92)</f>
        <v>173911</v>
      </c>
      <c r="E93" s="168">
        <f t="shared" ref="E93:Q93" si="60">SUM(E87:E92)</f>
        <v>0</v>
      </c>
      <c r="F93" s="168">
        <f t="shared" si="60"/>
        <v>0</v>
      </c>
      <c r="G93" s="168">
        <f t="shared" si="60"/>
        <v>0</v>
      </c>
      <c r="H93" s="168">
        <f t="shared" si="60"/>
        <v>0</v>
      </c>
      <c r="I93" s="168"/>
      <c r="J93" s="168">
        <f t="shared" si="60"/>
        <v>0</v>
      </c>
      <c r="K93" s="168">
        <f t="shared" si="60"/>
        <v>173911</v>
      </c>
      <c r="L93" s="168">
        <f t="shared" si="60"/>
        <v>0</v>
      </c>
      <c r="M93" s="168">
        <f t="shared" si="60"/>
        <v>0</v>
      </c>
      <c r="N93" s="168">
        <f t="shared" si="60"/>
        <v>0</v>
      </c>
      <c r="O93" s="168">
        <f t="shared" si="60"/>
        <v>0</v>
      </c>
      <c r="P93" s="168">
        <f t="shared" si="60"/>
        <v>0</v>
      </c>
      <c r="Q93" s="168">
        <f t="shared" si="60"/>
        <v>0</v>
      </c>
      <c r="R93" s="168"/>
      <c r="S93" s="168">
        <f>SUM(K93:Q93)</f>
        <v>173911</v>
      </c>
      <c r="T93" s="168">
        <f>SUM(T89:T92)</f>
        <v>-173911</v>
      </c>
      <c r="U93" s="168">
        <f t="shared" ref="U93:X93" si="61">SUM(U87:U92)</f>
        <v>0</v>
      </c>
      <c r="V93" s="168">
        <f t="shared" si="61"/>
        <v>0</v>
      </c>
      <c r="W93" s="168">
        <f t="shared" si="61"/>
        <v>0</v>
      </c>
      <c r="X93" s="168">
        <f t="shared" si="61"/>
        <v>0</v>
      </c>
      <c r="Y93" s="168">
        <f>SUM(S93:X93)</f>
        <v>0</v>
      </c>
      <c r="Z93" s="168">
        <f>SUM(Z89:Z92)</f>
        <v>0</v>
      </c>
      <c r="AA93" s="168">
        <f t="shared" ref="AA93:AF93" si="62">SUM(AA89:AA92)</f>
        <v>0</v>
      </c>
      <c r="AB93" s="168">
        <f t="shared" si="62"/>
        <v>0</v>
      </c>
      <c r="AC93" s="168">
        <f t="shared" si="62"/>
        <v>0</v>
      </c>
      <c r="AD93" s="168">
        <f t="shared" si="62"/>
        <v>0</v>
      </c>
      <c r="AE93" s="168">
        <f t="shared" si="62"/>
        <v>0</v>
      </c>
      <c r="AF93" s="168">
        <f t="shared" si="62"/>
        <v>0</v>
      </c>
      <c r="AG93" s="168">
        <f t="shared" si="46"/>
        <v>0</v>
      </c>
      <c r="AH93" s="168">
        <f>SUM(AH89:AH92)</f>
        <v>0</v>
      </c>
      <c r="AI93" s="168">
        <f t="shared" ref="AI93:AN93" si="63">SUM(AI89:AI92)</f>
        <v>0</v>
      </c>
      <c r="AJ93" s="168">
        <f t="shared" si="63"/>
        <v>0</v>
      </c>
      <c r="AK93" s="168">
        <f t="shared" si="63"/>
        <v>0</v>
      </c>
      <c r="AL93" s="168">
        <f t="shared" si="63"/>
        <v>0</v>
      </c>
      <c r="AM93" s="168">
        <f t="shared" si="63"/>
        <v>0</v>
      </c>
      <c r="AN93" s="168">
        <f t="shared" si="63"/>
        <v>0</v>
      </c>
      <c r="AO93" s="168">
        <f t="shared" si="47"/>
        <v>0</v>
      </c>
      <c r="AP93" s="168">
        <f>SUM(AP89:AP92)</f>
        <v>0</v>
      </c>
      <c r="AQ93" s="168">
        <f t="shared" ref="AQ93:AU93" si="64">SUM(AQ89:AQ92)</f>
        <v>0</v>
      </c>
      <c r="AR93" s="168"/>
      <c r="AS93" s="168">
        <f t="shared" si="64"/>
        <v>0</v>
      </c>
      <c r="AT93" s="168">
        <f t="shared" si="64"/>
        <v>0</v>
      </c>
      <c r="AU93" s="168">
        <f t="shared" si="64"/>
        <v>0</v>
      </c>
      <c r="AV93" s="168">
        <f t="shared" si="48"/>
        <v>0</v>
      </c>
      <c r="AW93" s="241">
        <f>SUM(AW89:AW92)</f>
        <v>0</v>
      </c>
      <c r="AX93" s="285">
        <f t="shared" si="45"/>
        <v>0</v>
      </c>
    </row>
    <row r="94" spans="1:50" ht="14.4" x14ac:dyDescent="0.3">
      <c r="A94" s="521"/>
      <c r="B94" s="157" t="s">
        <v>17</v>
      </c>
      <c r="C94" s="144" t="s">
        <v>15</v>
      </c>
      <c r="D94" s="145"/>
      <c r="E94" s="145"/>
      <c r="F94" s="145"/>
      <c r="G94" s="145"/>
      <c r="H94" s="145"/>
      <c r="I94" s="145"/>
      <c r="J94" s="145"/>
      <c r="K94" s="147">
        <f>SUM(D94:J94)</f>
        <v>0</v>
      </c>
      <c r="L94" s="147"/>
      <c r="M94" s="147"/>
      <c r="N94" s="147"/>
      <c r="O94" s="147"/>
      <c r="P94" s="147"/>
      <c r="Q94" s="147"/>
      <c r="R94" s="147"/>
      <c r="S94" s="147">
        <f t="shared" si="31"/>
        <v>0</v>
      </c>
      <c r="T94" s="147"/>
      <c r="U94" s="147"/>
      <c r="V94" s="147"/>
      <c r="W94" s="147"/>
      <c r="X94" s="147"/>
      <c r="Y94" s="147">
        <f>SUM(S94:X94)</f>
        <v>0</v>
      </c>
      <c r="Z94" s="147"/>
      <c r="AA94" s="147"/>
      <c r="AB94" s="147"/>
      <c r="AC94" s="147"/>
      <c r="AD94" s="147"/>
      <c r="AE94" s="147"/>
      <c r="AF94" s="147"/>
      <c r="AG94" s="147">
        <f t="shared" si="46"/>
        <v>0</v>
      </c>
      <c r="AH94" s="147"/>
      <c r="AI94" s="147"/>
      <c r="AJ94" s="147"/>
      <c r="AK94" s="147"/>
      <c r="AL94" s="147"/>
      <c r="AM94" s="147"/>
      <c r="AN94" s="147"/>
      <c r="AO94" s="147">
        <f t="shared" si="47"/>
        <v>0</v>
      </c>
      <c r="AP94" s="147"/>
      <c r="AQ94" s="147"/>
      <c r="AR94" s="147"/>
      <c r="AS94" s="147"/>
      <c r="AT94" s="147"/>
      <c r="AU94" s="147"/>
      <c r="AV94" s="147">
        <f t="shared" si="48"/>
        <v>0</v>
      </c>
      <c r="AW94" s="165"/>
      <c r="AX94" s="244">
        <f t="shared" si="45"/>
        <v>0</v>
      </c>
    </row>
    <row r="95" spans="1:50" ht="14.4" x14ac:dyDescent="0.3">
      <c r="A95" s="521"/>
      <c r="B95" s="157" t="s">
        <v>17</v>
      </c>
      <c r="C95" s="144" t="s">
        <v>16</v>
      </c>
      <c r="D95" s="145"/>
      <c r="E95" s="145"/>
      <c r="F95" s="145"/>
      <c r="G95" s="145"/>
      <c r="H95" s="145"/>
      <c r="I95" s="145"/>
      <c r="J95" s="145"/>
      <c r="K95" s="147">
        <f>SUM(D95:J95)</f>
        <v>0</v>
      </c>
      <c r="L95" s="147"/>
      <c r="M95" s="147"/>
      <c r="N95" s="147"/>
      <c r="O95" s="147"/>
      <c r="P95" s="147"/>
      <c r="Q95" s="147"/>
      <c r="R95" s="147"/>
      <c r="S95" s="147">
        <f t="shared" si="31"/>
        <v>0</v>
      </c>
      <c r="T95" s="147"/>
      <c r="U95" s="147"/>
      <c r="V95" s="147"/>
      <c r="W95" s="147"/>
      <c r="X95" s="147"/>
      <c r="Y95" s="147">
        <f>SUM(S95:X95)</f>
        <v>0</v>
      </c>
      <c r="Z95" s="147"/>
      <c r="AA95" s="147"/>
      <c r="AB95" s="147"/>
      <c r="AC95" s="147"/>
      <c r="AD95" s="147"/>
      <c r="AE95" s="147"/>
      <c r="AF95" s="147"/>
      <c r="AG95" s="147">
        <f t="shared" si="46"/>
        <v>0</v>
      </c>
      <c r="AH95" s="147"/>
      <c r="AI95" s="147"/>
      <c r="AJ95" s="147"/>
      <c r="AK95" s="147"/>
      <c r="AL95" s="147"/>
      <c r="AM95" s="147"/>
      <c r="AN95" s="147"/>
      <c r="AO95" s="147">
        <f>SUM(AG95:AN95)</f>
        <v>0</v>
      </c>
      <c r="AP95" s="147"/>
      <c r="AQ95" s="147"/>
      <c r="AR95" s="147"/>
      <c r="AS95" s="147"/>
      <c r="AT95" s="147"/>
      <c r="AU95" s="147"/>
      <c r="AV95" s="147">
        <f t="shared" si="48"/>
        <v>0</v>
      </c>
      <c r="AW95" s="165"/>
      <c r="AX95" s="244">
        <f t="shared" si="45"/>
        <v>0</v>
      </c>
    </row>
    <row r="96" spans="1:50" ht="14.4" x14ac:dyDescent="0.3">
      <c r="A96" s="521"/>
      <c r="B96" s="157" t="s">
        <v>17</v>
      </c>
      <c r="C96" s="167" t="s">
        <v>98</v>
      </c>
      <c r="D96" s="168">
        <f>SUM(D94:D95)</f>
        <v>0</v>
      </c>
      <c r="E96" s="168">
        <f t="shared" ref="E96:Q96" si="65">SUM(E94:E95)</f>
        <v>0</v>
      </c>
      <c r="F96" s="168">
        <f t="shared" si="65"/>
        <v>0</v>
      </c>
      <c r="G96" s="168">
        <f t="shared" si="65"/>
        <v>0</v>
      </c>
      <c r="H96" s="168">
        <f t="shared" si="65"/>
        <v>0</v>
      </c>
      <c r="I96" s="168"/>
      <c r="J96" s="168">
        <f t="shared" si="65"/>
        <v>0</v>
      </c>
      <c r="K96" s="168">
        <f t="shared" si="65"/>
        <v>0</v>
      </c>
      <c r="L96" s="168">
        <f t="shared" si="65"/>
        <v>0</v>
      </c>
      <c r="M96" s="168">
        <f t="shared" si="65"/>
        <v>0</v>
      </c>
      <c r="N96" s="168">
        <f t="shared" si="65"/>
        <v>0</v>
      </c>
      <c r="O96" s="168">
        <f t="shared" si="65"/>
        <v>0</v>
      </c>
      <c r="P96" s="168">
        <f t="shared" si="65"/>
        <v>0</v>
      </c>
      <c r="Q96" s="168">
        <f t="shared" si="65"/>
        <v>0</v>
      </c>
      <c r="R96" s="168"/>
      <c r="S96" s="168">
        <f t="shared" si="31"/>
        <v>0</v>
      </c>
      <c r="T96" s="168">
        <f t="shared" ref="T96:X96" si="66">SUM(T94:T95)</f>
        <v>0</v>
      </c>
      <c r="U96" s="168">
        <f t="shared" si="66"/>
        <v>0</v>
      </c>
      <c r="V96" s="168">
        <f t="shared" si="66"/>
        <v>0</v>
      </c>
      <c r="W96" s="168">
        <f t="shared" si="66"/>
        <v>0</v>
      </c>
      <c r="X96" s="168">
        <f t="shared" si="66"/>
        <v>0</v>
      </c>
      <c r="Y96" s="168">
        <f>SUM(S96:X96)</f>
        <v>0</v>
      </c>
      <c r="Z96" s="168">
        <f>SUM(Z94:Z95)</f>
        <v>0</v>
      </c>
      <c r="AA96" s="168">
        <f t="shared" ref="AA96:AF96" si="67">SUM(AA94:AA95)</f>
        <v>0</v>
      </c>
      <c r="AB96" s="168">
        <f t="shared" si="67"/>
        <v>0</v>
      </c>
      <c r="AC96" s="168">
        <f>SUM(AC94:AC95)</f>
        <v>0</v>
      </c>
      <c r="AD96" s="168">
        <f t="shared" si="67"/>
        <v>0</v>
      </c>
      <c r="AE96" s="168">
        <f t="shared" si="67"/>
        <v>0</v>
      </c>
      <c r="AF96" s="168">
        <f t="shared" si="67"/>
        <v>0</v>
      </c>
      <c r="AG96" s="168">
        <f t="shared" si="46"/>
        <v>0</v>
      </c>
      <c r="AH96" s="168">
        <f>SUM(AH94:AH95)</f>
        <v>0</v>
      </c>
      <c r="AI96" s="168">
        <f t="shared" ref="AI96:AN96" si="68">SUM(AI94:AI95)</f>
        <v>0</v>
      </c>
      <c r="AJ96" s="168">
        <f t="shared" si="68"/>
        <v>0</v>
      </c>
      <c r="AK96" s="168">
        <f t="shared" si="68"/>
        <v>0</v>
      </c>
      <c r="AL96" s="168">
        <f t="shared" si="68"/>
        <v>0</v>
      </c>
      <c r="AM96" s="168">
        <f t="shared" si="68"/>
        <v>0</v>
      </c>
      <c r="AN96" s="168">
        <f t="shared" si="68"/>
        <v>0</v>
      </c>
      <c r="AO96" s="168">
        <f>SUM(AG96:AN96)</f>
        <v>0</v>
      </c>
      <c r="AP96" s="168">
        <f>SUM(AP94:AP95)</f>
        <v>0</v>
      </c>
      <c r="AQ96" s="168">
        <f t="shared" ref="AQ96:AU96" si="69">SUM(AQ94:AQ95)</f>
        <v>0</v>
      </c>
      <c r="AR96" s="168"/>
      <c r="AS96" s="168">
        <f t="shared" si="69"/>
        <v>0</v>
      </c>
      <c r="AT96" s="168">
        <f t="shared" si="69"/>
        <v>0</v>
      </c>
      <c r="AU96" s="168">
        <f t="shared" si="69"/>
        <v>0</v>
      </c>
      <c r="AV96" s="168">
        <f t="shared" si="48"/>
        <v>0</v>
      </c>
      <c r="AW96" s="168">
        <f>SUM(AW94:AW95)</f>
        <v>0</v>
      </c>
      <c r="AX96" s="245">
        <f t="shared" si="45"/>
        <v>0</v>
      </c>
    </row>
    <row r="97" spans="1:51" ht="15" thickBot="1" x14ac:dyDescent="0.35">
      <c r="A97" s="522"/>
      <c r="B97" s="214" t="s">
        <v>4</v>
      </c>
      <c r="C97" s="286" t="s">
        <v>90</v>
      </c>
      <c r="D97" s="287">
        <v>0</v>
      </c>
      <c r="E97" s="287"/>
      <c r="F97" s="287"/>
      <c r="G97" s="287"/>
      <c r="H97" s="287"/>
      <c r="I97" s="287"/>
      <c r="J97" s="287"/>
      <c r="K97" s="287">
        <f>SUM(D97:J97)</f>
        <v>0</v>
      </c>
      <c r="L97" s="287"/>
      <c r="M97" s="287"/>
      <c r="N97" s="287"/>
      <c r="O97" s="287"/>
      <c r="P97" s="287"/>
      <c r="Q97" s="287"/>
      <c r="R97" s="287"/>
      <c r="S97" s="287">
        <f>SUM(K97:Q97)</f>
        <v>0</v>
      </c>
      <c r="T97" s="287">
        <v>173911</v>
      </c>
      <c r="U97" s="287"/>
      <c r="V97" s="287"/>
      <c r="W97" s="287"/>
      <c r="X97" s="287"/>
      <c r="Y97" s="287">
        <f>SUM(S97:X97)</f>
        <v>173911</v>
      </c>
      <c r="Z97" s="287"/>
      <c r="AA97" s="287"/>
      <c r="AB97" s="287"/>
      <c r="AC97" s="287"/>
      <c r="AD97" s="287"/>
      <c r="AE97" s="287"/>
      <c r="AF97" s="287"/>
      <c r="AG97" s="287">
        <f t="shared" si="46"/>
        <v>173911</v>
      </c>
      <c r="AH97" s="287"/>
      <c r="AI97" s="287"/>
      <c r="AJ97" s="287"/>
      <c r="AK97" s="287"/>
      <c r="AL97" s="287"/>
      <c r="AM97" s="287"/>
      <c r="AN97" s="287"/>
      <c r="AO97" s="287">
        <f>SUM(AG97:AN97)</f>
        <v>173911</v>
      </c>
      <c r="AP97" s="287"/>
      <c r="AQ97" s="287"/>
      <c r="AR97" s="287"/>
      <c r="AS97" s="287"/>
      <c r="AT97" s="287"/>
      <c r="AU97" s="287"/>
      <c r="AV97" s="287">
        <f t="shared" si="48"/>
        <v>173911</v>
      </c>
      <c r="AW97" s="287">
        <v>173911</v>
      </c>
      <c r="AX97" s="288">
        <f t="shared" si="45"/>
        <v>0</v>
      </c>
    </row>
    <row r="98" spans="1:51" ht="14.4" x14ac:dyDescent="0.3">
      <c r="A98" s="523" t="s">
        <v>127</v>
      </c>
      <c r="B98" s="158" t="s">
        <v>128</v>
      </c>
      <c r="C98" s="211" t="s">
        <v>7</v>
      </c>
      <c r="D98" s="176">
        <v>0</v>
      </c>
      <c r="E98" s="212"/>
      <c r="F98" s="176"/>
      <c r="G98" s="176"/>
      <c r="H98" s="176"/>
      <c r="I98" s="176"/>
      <c r="J98" s="176"/>
      <c r="K98" s="176">
        <f t="shared" ref="K98:K104" si="70">SUM(D98:J98)</f>
        <v>0</v>
      </c>
      <c r="L98" s="176"/>
      <c r="M98" s="176"/>
      <c r="N98" s="176"/>
      <c r="O98" s="176"/>
      <c r="P98" s="176"/>
      <c r="Q98" s="176"/>
      <c r="R98" s="176"/>
      <c r="S98" s="176">
        <f t="shared" si="31"/>
        <v>0</v>
      </c>
      <c r="T98" s="176"/>
      <c r="U98" s="176"/>
      <c r="V98" s="176"/>
      <c r="W98" s="176"/>
      <c r="X98" s="176"/>
      <c r="Y98" s="176">
        <f t="shared" si="32"/>
        <v>0</v>
      </c>
      <c r="Z98" s="176"/>
      <c r="AA98" s="176"/>
      <c r="AB98" s="176"/>
      <c r="AC98" s="176"/>
      <c r="AD98" s="176"/>
      <c r="AE98" s="176"/>
      <c r="AF98" s="176"/>
      <c r="AG98" s="176">
        <f t="shared" si="46"/>
        <v>0</v>
      </c>
      <c r="AH98" s="176"/>
      <c r="AI98" s="176"/>
      <c r="AJ98" s="176"/>
      <c r="AK98" s="176"/>
      <c r="AL98" s="176"/>
      <c r="AM98" s="176"/>
      <c r="AN98" s="176"/>
      <c r="AO98" s="176">
        <f t="shared" si="47"/>
        <v>0</v>
      </c>
      <c r="AP98" s="176"/>
      <c r="AQ98" s="176"/>
      <c r="AR98" s="176"/>
      <c r="AS98" s="176"/>
      <c r="AT98" s="176"/>
      <c r="AU98" s="176"/>
      <c r="AV98" s="176">
        <f t="shared" si="48"/>
        <v>0</v>
      </c>
      <c r="AW98" s="213">
        <v>0</v>
      </c>
      <c r="AX98" s="213">
        <f t="shared" si="45"/>
        <v>0</v>
      </c>
    </row>
    <row r="99" spans="1:51" ht="14.4" x14ac:dyDescent="0.3">
      <c r="A99" s="524"/>
      <c r="B99" s="158" t="s">
        <v>128</v>
      </c>
      <c r="C99" s="186" t="s">
        <v>9</v>
      </c>
      <c r="D99" s="168">
        <v>0</v>
      </c>
      <c r="E99" s="178"/>
      <c r="F99" s="168"/>
      <c r="G99" s="168"/>
      <c r="H99" s="168"/>
      <c r="I99" s="168"/>
      <c r="J99" s="168"/>
      <c r="K99" s="168">
        <f t="shared" si="70"/>
        <v>0</v>
      </c>
      <c r="L99" s="168"/>
      <c r="M99" s="168"/>
      <c r="N99" s="168"/>
      <c r="O99" s="168"/>
      <c r="P99" s="168"/>
      <c r="Q99" s="168"/>
      <c r="R99" s="168"/>
      <c r="S99" s="168">
        <f t="shared" ref="S99:S114" si="71">SUM(K99:Q99)</f>
        <v>0</v>
      </c>
      <c r="T99" s="168"/>
      <c r="U99" s="168"/>
      <c r="V99" s="168"/>
      <c r="W99" s="168"/>
      <c r="X99" s="168"/>
      <c r="Y99" s="168">
        <f t="shared" ref="Y99:Y114" si="72">SUM(S99:X99)</f>
        <v>0</v>
      </c>
      <c r="Z99" s="168"/>
      <c r="AA99" s="168"/>
      <c r="AB99" s="168"/>
      <c r="AC99" s="168"/>
      <c r="AD99" s="168"/>
      <c r="AE99" s="168"/>
      <c r="AF99" s="168"/>
      <c r="AG99" s="168">
        <f t="shared" si="46"/>
        <v>0</v>
      </c>
      <c r="AH99" s="168"/>
      <c r="AI99" s="168"/>
      <c r="AJ99" s="168"/>
      <c r="AK99" s="168"/>
      <c r="AL99" s="168"/>
      <c r="AM99" s="168"/>
      <c r="AN99" s="168"/>
      <c r="AO99" s="168">
        <f t="shared" si="47"/>
        <v>0</v>
      </c>
      <c r="AP99" s="168"/>
      <c r="AQ99" s="168"/>
      <c r="AR99" s="168"/>
      <c r="AS99" s="168"/>
      <c r="AT99" s="168"/>
      <c r="AU99" s="168"/>
      <c r="AV99" s="168">
        <f t="shared" si="48"/>
        <v>0</v>
      </c>
      <c r="AW99" s="179">
        <v>0</v>
      </c>
      <c r="AX99" s="179">
        <f t="shared" si="45"/>
        <v>0</v>
      </c>
    </row>
    <row r="100" spans="1:51" ht="14.4" x14ac:dyDescent="0.3">
      <c r="A100" s="524"/>
      <c r="B100" s="158" t="s">
        <v>128</v>
      </c>
      <c r="C100" s="187" t="s">
        <v>22</v>
      </c>
      <c r="D100" s="145"/>
      <c r="E100" s="146"/>
      <c r="F100" s="145"/>
      <c r="G100" s="145"/>
      <c r="H100" s="145"/>
      <c r="I100" s="145"/>
      <c r="J100" s="145"/>
      <c r="K100" s="147">
        <f t="shared" si="70"/>
        <v>0</v>
      </c>
      <c r="L100" s="147"/>
      <c r="M100" s="147"/>
      <c r="N100" s="147"/>
      <c r="O100" s="147"/>
      <c r="P100" s="147"/>
      <c r="Q100" s="147"/>
      <c r="R100" s="147"/>
      <c r="S100" s="147">
        <f t="shared" si="71"/>
        <v>0</v>
      </c>
      <c r="T100" s="147"/>
      <c r="U100" s="147"/>
      <c r="V100" s="147"/>
      <c r="W100" s="147"/>
      <c r="X100" s="147"/>
      <c r="Y100" s="147">
        <f t="shared" si="72"/>
        <v>0</v>
      </c>
      <c r="Z100" s="147"/>
      <c r="AA100" s="147"/>
      <c r="AB100" s="147"/>
      <c r="AC100" s="147"/>
      <c r="AD100" s="147"/>
      <c r="AE100" s="147"/>
      <c r="AF100" s="147"/>
      <c r="AG100" s="147">
        <f t="shared" si="46"/>
        <v>0</v>
      </c>
      <c r="AH100" s="147"/>
      <c r="AI100" s="147"/>
      <c r="AJ100" s="147"/>
      <c r="AK100" s="147"/>
      <c r="AL100" s="147"/>
      <c r="AM100" s="147"/>
      <c r="AN100" s="147"/>
      <c r="AO100" s="147">
        <f t="shared" si="47"/>
        <v>0</v>
      </c>
      <c r="AP100" s="147"/>
      <c r="AQ100" s="147"/>
      <c r="AR100" s="147"/>
      <c r="AS100" s="147"/>
      <c r="AT100" s="147"/>
      <c r="AU100" s="147"/>
      <c r="AV100" s="147">
        <f t="shared" si="48"/>
        <v>0</v>
      </c>
      <c r="AW100" s="165">
        <v>0</v>
      </c>
      <c r="AX100" s="147">
        <f t="shared" si="45"/>
        <v>0</v>
      </c>
      <c r="AY100" s="132"/>
    </row>
    <row r="101" spans="1:51" ht="14.4" x14ac:dyDescent="0.3">
      <c r="A101" s="524"/>
      <c r="B101" s="158" t="s">
        <v>128</v>
      </c>
      <c r="C101" s="187" t="s">
        <v>33</v>
      </c>
      <c r="D101" s="145"/>
      <c r="E101" s="146"/>
      <c r="F101" s="145"/>
      <c r="G101" s="145"/>
      <c r="H101" s="145"/>
      <c r="I101" s="145"/>
      <c r="J101" s="145"/>
      <c r="K101" s="147">
        <f t="shared" si="70"/>
        <v>0</v>
      </c>
      <c r="L101" s="147"/>
      <c r="M101" s="147"/>
      <c r="N101" s="147"/>
      <c r="O101" s="147"/>
      <c r="P101" s="147"/>
      <c r="Q101" s="147"/>
      <c r="R101" s="147"/>
      <c r="S101" s="147">
        <f t="shared" si="71"/>
        <v>0</v>
      </c>
      <c r="T101" s="147"/>
      <c r="U101" s="147"/>
      <c r="V101" s="147"/>
      <c r="W101" s="147"/>
      <c r="X101" s="147"/>
      <c r="Y101" s="147">
        <f t="shared" si="72"/>
        <v>0</v>
      </c>
      <c r="Z101" s="147"/>
      <c r="AA101" s="147"/>
      <c r="AB101" s="147"/>
      <c r="AC101" s="147"/>
      <c r="AD101" s="147"/>
      <c r="AE101" s="147"/>
      <c r="AF101" s="147"/>
      <c r="AG101" s="147">
        <f t="shared" si="46"/>
        <v>0</v>
      </c>
      <c r="AH101" s="147"/>
      <c r="AI101" s="147"/>
      <c r="AJ101" s="147"/>
      <c r="AK101" s="147"/>
      <c r="AL101" s="147"/>
      <c r="AM101" s="147"/>
      <c r="AN101" s="147"/>
      <c r="AO101" s="147">
        <f t="shared" si="47"/>
        <v>0</v>
      </c>
      <c r="AP101" s="147"/>
      <c r="AQ101" s="147"/>
      <c r="AR101" s="147"/>
      <c r="AS101" s="147"/>
      <c r="AT101" s="147"/>
      <c r="AU101" s="147"/>
      <c r="AV101" s="147">
        <f t="shared" si="48"/>
        <v>0</v>
      </c>
      <c r="AW101" s="165">
        <v>0</v>
      </c>
      <c r="AX101" s="147">
        <f t="shared" si="45"/>
        <v>0</v>
      </c>
      <c r="AY101" s="132"/>
    </row>
    <row r="102" spans="1:51" ht="14.4" x14ac:dyDescent="0.3">
      <c r="A102" s="524"/>
      <c r="B102" s="158" t="s">
        <v>128</v>
      </c>
      <c r="C102" s="187" t="s">
        <v>34</v>
      </c>
      <c r="D102" s="145"/>
      <c r="E102" s="146"/>
      <c r="F102" s="145"/>
      <c r="G102" s="145"/>
      <c r="H102" s="145"/>
      <c r="I102" s="145"/>
      <c r="J102" s="145"/>
      <c r="K102" s="147">
        <f t="shared" si="70"/>
        <v>0</v>
      </c>
      <c r="L102" s="147"/>
      <c r="M102" s="147"/>
      <c r="N102" s="147"/>
      <c r="O102" s="147"/>
      <c r="P102" s="147"/>
      <c r="Q102" s="147"/>
      <c r="R102" s="147"/>
      <c r="S102" s="147">
        <f t="shared" si="71"/>
        <v>0</v>
      </c>
      <c r="T102" s="147"/>
      <c r="U102" s="147"/>
      <c r="V102" s="147"/>
      <c r="W102" s="147"/>
      <c r="X102" s="147"/>
      <c r="Y102" s="147">
        <f t="shared" si="72"/>
        <v>0</v>
      </c>
      <c r="Z102" s="147"/>
      <c r="AA102" s="147"/>
      <c r="AB102" s="147"/>
      <c r="AC102" s="147"/>
      <c r="AD102" s="147"/>
      <c r="AE102" s="147"/>
      <c r="AF102" s="147"/>
      <c r="AG102" s="147">
        <f t="shared" si="46"/>
        <v>0</v>
      </c>
      <c r="AH102" s="147"/>
      <c r="AI102" s="147"/>
      <c r="AJ102" s="147"/>
      <c r="AK102" s="147"/>
      <c r="AL102" s="147"/>
      <c r="AM102" s="147"/>
      <c r="AN102" s="147"/>
      <c r="AO102" s="147">
        <f t="shared" si="47"/>
        <v>0</v>
      </c>
      <c r="AP102" s="147"/>
      <c r="AQ102" s="147"/>
      <c r="AR102" s="147"/>
      <c r="AS102" s="147"/>
      <c r="AT102" s="147"/>
      <c r="AU102" s="147"/>
      <c r="AV102" s="147">
        <f t="shared" si="48"/>
        <v>0</v>
      </c>
      <c r="AW102" s="165">
        <v>0</v>
      </c>
      <c r="AX102" s="147">
        <f t="shared" si="45"/>
        <v>0</v>
      </c>
      <c r="AY102" s="132"/>
    </row>
    <row r="103" spans="1:51" ht="14.4" x14ac:dyDescent="0.3">
      <c r="A103" s="524"/>
      <c r="B103" s="158" t="s">
        <v>128</v>
      </c>
      <c r="C103" s="187" t="s">
        <v>10</v>
      </c>
      <c r="D103" s="145"/>
      <c r="E103" s="146"/>
      <c r="F103" s="145"/>
      <c r="G103" s="145"/>
      <c r="H103" s="145"/>
      <c r="I103" s="145"/>
      <c r="J103" s="145"/>
      <c r="K103" s="147">
        <f t="shared" si="70"/>
        <v>0</v>
      </c>
      <c r="L103" s="147"/>
      <c r="M103" s="147"/>
      <c r="N103" s="147"/>
      <c r="O103" s="147"/>
      <c r="P103" s="147"/>
      <c r="Q103" s="147"/>
      <c r="R103" s="147"/>
      <c r="S103" s="147">
        <f t="shared" si="71"/>
        <v>0</v>
      </c>
      <c r="T103" s="147"/>
      <c r="U103" s="147"/>
      <c r="V103" s="147"/>
      <c r="W103" s="147"/>
      <c r="X103" s="147"/>
      <c r="Y103" s="147">
        <f t="shared" si="72"/>
        <v>0</v>
      </c>
      <c r="Z103" s="147"/>
      <c r="AA103" s="147"/>
      <c r="AB103" s="147"/>
      <c r="AC103" s="147"/>
      <c r="AD103" s="147"/>
      <c r="AE103" s="147"/>
      <c r="AF103" s="147"/>
      <c r="AG103" s="147">
        <f t="shared" si="46"/>
        <v>0</v>
      </c>
      <c r="AH103" s="147"/>
      <c r="AI103" s="147"/>
      <c r="AJ103" s="147"/>
      <c r="AK103" s="147"/>
      <c r="AL103" s="147"/>
      <c r="AM103" s="147"/>
      <c r="AN103" s="147"/>
      <c r="AO103" s="147">
        <f t="shared" si="47"/>
        <v>0</v>
      </c>
      <c r="AP103" s="147"/>
      <c r="AQ103" s="147"/>
      <c r="AR103" s="147"/>
      <c r="AS103" s="147"/>
      <c r="AT103" s="147"/>
      <c r="AU103" s="147"/>
      <c r="AV103" s="147">
        <f t="shared" si="48"/>
        <v>0</v>
      </c>
      <c r="AW103" s="165">
        <v>0</v>
      </c>
      <c r="AX103" s="147">
        <f t="shared" si="45"/>
        <v>0</v>
      </c>
      <c r="AY103" s="132"/>
    </row>
    <row r="104" spans="1:51" ht="14.4" x14ac:dyDescent="0.3">
      <c r="A104" s="524"/>
      <c r="B104" s="158" t="s">
        <v>128</v>
      </c>
      <c r="C104" s="187" t="s">
        <v>2</v>
      </c>
      <c r="D104" s="145"/>
      <c r="E104" s="146"/>
      <c r="F104" s="145"/>
      <c r="G104" s="145"/>
      <c r="H104" s="145"/>
      <c r="I104" s="145"/>
      <c r="J104" s="145"/>
      <c r="K104" s="147">
        <f t="shared" si="70"/>
        <v>0</v>
      </c>
      <c r="L104" s="147"/>
      <c r="M104" s="147"/>
      <c r="N104" s="147"/>
      <c r="O104" s="147"/>
      <c r="P104" s="147"/>
      <c r="Q104" s="147"/>
      <c r="R104" s="147"/>
      <c r="S104" s="147">
        <f t="shared" si="71"/>
        <v>0</v>
      </c>
      <c r="T104" s="147"/>
      <c r="U104" s="147"/>
      <c r="V104" s="147"/>
      <c r="W104" s="147"/>
      <c r="X104" s="147"/>
      <c r="Y104" s="147">
        <f t="shared" si="72"/>
        <v>0</v>
      </c>
      <c r="Z104" s="147"/>
      <c r="AA104" s="147"/>
      <c r="AB104" s="147"/>
      <c r="AC104" s="147"/>
      <c r="AD104" s="147"/>
      <c r="AE104" s="147"/>
      <c r="AF104" s="147"/>
      <c r="AG104" s="147">
        <f t="shared" si="46"/>
        <v>0</v>
      </c>
      <c r="AH104" s="147"/>
      <c r="AI104" s="147"/>
      <c r="AJ104" s="147"/>
      <c r="AK104" s="147"/>
      <c r="AL104" s="147"/>
      <c r="AM104" s="147"/>
      <c r="AN104" s="147"/>
      <c r="AO104" s="147">
        <f t="shared" si="47"/>
        <v>0</v>
      </c>
      <c r="AP104" s="147"/>
      <c r="AQ104" s="147"/>
      <c r="AR104" s="147"/>
      <c r="AS104" s="147"/>
      <c r="AT104" s="147"/>
      <c r="AU104" s="147"/>
      <c r="AV104" s="147">
        <f t="shared" si="48"/>
        <v>0</v>
      </c>
      <c r="AW104" s="165">
        <v>0</v>
      </c>
      <c r="AX104" s="147">
        <f t="shared" si="45"/>
        <v>0</v>
      </c>
      <c r="AY104" s="132"/>
    </row>
    <row r="105" spans="1:51" ht="14.4" x14ac:dyDescent="0.3">
      <c r="A105" s="524"/>
      <c r="B105" s="158" t="s">
        <v>128</v>
      </c>
      <c r="C105" s="187" t="s">
        <v>35</v>
      </c>
      <c r="D105" s="145"/>
      <c r="E105" s="146"/>
      <c r="F105" s="145"/>
      <c r="G105" s="145"/>
      <c r="H105" s="145"/>
      <c r="I105" s="145"/>
      <c r="J105" s="145"/>
      <c r="K105" s="147">
        <f>SUM(D105:J105)</f>
        <v>0</v>
      </c>
      <c r="L105" s="147"/>
      <c r="M105" s="147"/>
      <c r="N105" s="147"/>
      <c r="O105" s="147"/>
      <c r="P105" s="147"/>
      <c r="Q105" s="147"/>
      <c r="R105" s="147"/>
      <c r="S105" s="147">
        <f t="shared" si="71"/>
        <v>0</v>
      </c>
      <c r="T105" s="147"/>
      <c r="U105" s="147"/>
      <c r="V105" s="147"/>
      <c r="W105" s="147"/>
      <c r="X105" s="147"/>
      <c r="Y105" s="147">
        <f t="shared" si="72"/>
        <v>0</v>
      </c>
      <c r="Z105" s="147"/>
      <c r="AA105" s="147"/>
      <c r="AB105" s="147"/>
      <c r="AC105" s="147"/>
      <c r="AD105" s="147"/>
      <c r="AE105" s="147"/>
      <c r="AF105" s="147"/>
      <c r="AG105" s="147">
        <f t="shared" si="46"/>
        <v>0</v>
      </c>
      <c r="AH105" s="147"/>
      <c r="AI105" s="147"/>
      <c r="AJ105" s="147"/>
      <c r="AK105" s="147"/>
      <c r="AL105" s="147"/>
      <c r="AM105" s="147"/>
      <c r="AN105" s="147"/>
      <c r="AO105" s="147">
        <f t="shared" si="47"/>
        <v>0</v>
      </c>
      <c r="AP105" s="147"/>
      <c r="AQ105" s="147"/>
      <c r="AR105" s="147"/>
      <c r="AS105" s="147"/>
      <c r="AT105" s="147"/>
      <c r="AU105" s="147"/>
      <c r="AV105" s="147">
        <f t="shared" si="48"/>
        <v>0</v>
      </c>
      <c r="AW105" s="165">
        <v>0</v>
      </c>
      <c r="AX105" s="147">
        <f t="shared" si="45"/>
        <v>0</v>
      </c>
      <c r="AY105" s="132"/>
    </row>
    <row r="106" spans="1:51" ht="14.4" x14ac:dyDescent="0.3">
      <c r="A106" s="524"/>
      <c r="B106" s="158" t="s">
        <v>128</v>
      </c>
      <c r="C106" s="187" t="s">
        <v>117</v>
      </c>
      <c r="D106" s="145"/>
      <c r="E106" s="146"/>
      <c r="F106" s="145"/>
      <c r="G106" s="145"/>
      <c r="H106" s="145"/>
      <c r="I106" s="145"/>
      <c r="J106" s="145"/>
      <c r="K106" s="147">
        <f>SUM(D106:J106)</f>
        <v>0</v>
      </c>
      <c r="L106" s="147"/>
      <c r="M106" s="147"/>
      <c r="N106" s="147"/>
      <c r="O106" s="147"/>
      <c r="P106" s="147"/>
      <c r="Q106" s="147"/>
      <c r="R106" s="147"/>
      <c r="S106" s="147">
        <f t="shared" si="71"/>
        <v>0</v>
      </c>
      <c r="T106" s="147"/>
      <c r="U106" s="147"/>
      <c r="V106" s="147"/>
      <c r="W106" s="147"/>
      <c r="X106" s="147"/>
      <c r="Y106" s="147">
        <f t="shared" si="72"/>
        <v>0</v>
      </c>
      <c r="Z106" s="147"/>
      <c r="AA106" s="147"/>
      <c r="AB106" s="147"/>
      <c r="AC106" s="147"/>
      <c r="AD106" s="147"/>
      <c r="AE106" s="147"/>
      <c r="AF106" s="147"/>
      <c r="AG106" s="147">
        <f t="shared" si="46"/>
        <v>0</v>
      </c>
      <c r="AH106" s="147"/>
      <c r="AI106" s="147"/>
      <c r="AJ106" s="147"/>
      <c r="AK106" s="147"/>
      <c r="AL106" s="147"/>
      <c r="AM106" s="147"/>
      <c r="AN106" s="147"/>
      <c r="AO106" s="147">
        <f t="shared" si="47"/>
        <v>0</v>
      </c>
      <c r="AP106" s="147"/>
      <c r="AQ106" s="147"/>
      <c r="AR106" s="147"/>
      <c r="AS106" s="147"/>
      <c r="AT106" s="147"/>
      <c r="AU106" s="147"/>
      <c r="AV106" s="147">
        <f t="shared" si="48"/>
        <v>0</v>
      </c>
      <c r="AW106" s="165">
        <v>0</v>
      </c>
      <c r="AX106" s="147">
        <f t="shared" si="45"/>
        <v>0</v>
      </c>
      <c r="AY106" s="132"/>
    </row>
    <row r="107" spans="1:51" ht="14.4" x14ac:dyDescent="0.3">
      <c r="A107" s="524"/>
      <c r="B107" s="158" t="s">
        <v>128</v>
      </c>
      <c r="C107" s="187" t="s">
        <v>11</v>
      </c>
      <c r="D107" s="145"/>
      <c r="E107" s="146"/>
      <c r="F107" s="145"/>
      <c r="G107" s="145"/>
      <c r="H107" s="145"/>
      <c r="I107" s="145"/>
      <c r="J107" s="145"/>
      <c r="K107" s="147">
        <f>SUM(D107:J107)</f>
        <v>0</v>
      </c>
      <c r="L107" s="147"/>
      <c r="M107" s="147"/>
      <c r="N107" s="147"/>
      <c r="O107" s="147"/>
      <c r="P107" s="147"/>
      <c r="Q107" s="147"/>
      <c r="R107" s="147"/>
      <c r="S107" s="147">
        <f t="shared" si="71"/>
        <v>0</v>
      </c>
      <c r="T107" s="147"/>
      <c r="U107" s="147"/>
      <c r="V107" s="147"/>
      <c r="W107" s="147"/>
      <c r="X107" s="147"/>
      <c r="Y107" s="147">
        <f t="shared" si="72"/>
        <v>0</v>
      </c>
      <c r="Z107" s="147"/>
      <c r="AA107" s="147"/>
      <c r="AB107" s="147"/>
      <c r="AC107" s="147"/>
      <c r="AD107" s="147"/>
      <c r="AE107" s="147"/>
      <c r="AF107" s="147"/>
      <c r="AG107" s="147">
        <f t="shared" si="46"/>
        <v>0</v>
      </c>
      <c r="AH107" s="147"/>
      <c r="AI107" s="147"/>
      <c r="AJ107" s="147"/>
      <c r="AK107" s="147"/>
      <c r="AL107" s="147"/>
      <c r="AM107" s="147"/>
      <c r="AN107" s="147"/>
      <c r="AO107" s="147">
        <f t="shared" si="47"/>
        <v>0</v>
      </c>
      <c r="AP107" s="147"/>
      <c r="AQ107" s="147"/>
      <c r="AR107" s="147"/>
      <c r="AS107" s="147"/>
      <c r="AT107" s="147"/>
      <c r="AU107" s="147"/>
      <c r="AV107" s="147">
        <f t="shared" si="48"/>
        <v>0</v>
      </c>
      <c r="AW107" s="165">
        <v>0</v>
      </c>
      <c r="AX107" s="147">
        <f t="shared" si="45"/>
        <v>0</v>
      </c>
      <c r="AY107" s="132"/>
    </row>
    <row r="108" spans="1:51" ht="14.4" x14ac:dyDescent="0.3">
      <c r="A108" s="524"/>
      <c r="B108" s="158" t="s">
        <v>128</v>
      </c>
      <c r="C108" s="187" t="s">
        <v>12</v>
      </c>
      <c r="D108" s="145"/>
      <c r="E108" s="146"/>
      <c r="F108" s="145"/>
      <c r="G108" s="145"/>
      <c r="H108" s="145"/>
      <c r="I108" s="145"/>
      <c r="J108" s="145"/>
      <c r="K108" s="147">
        <f>SUM(D108:J108)</f>
        <v>0</v>
      </c>
      <c r="L108" s="147"/>
      <c r="M108" s="147"/>
      <c r="N108" s="147"/>
      <c r="O108" s="147"/>
      <c r="P108" s="147"/>
      <c r="Q108" s="147"/>
      <c r="R108" s="147"/>
      <c r="S108" s="147">
        <f t="shared" si="71"/>
        <v>0</v>
      </c>
      <c r="T108" s="147"/>
      <c r="U108" s="147"/>
      <c r="V108" s="147"/>
      <c r="W108" s="147"/>
      <c r="X108" s="147"/>
      <c r="Y108" s="147">
        <f t="shared" si="72"/>
        <v>0</v>
      </c>
      <c r="Z108" s="147"/>
      <c r="AA108" s="147"/>
      <c r="AB108" s="147"/>
      <c r="AC108" s="147"/>
      <c r="AD108" s="147"/>
      <c r="AE108" s="147"/>
      <c r="AF108" s="147"/>
      <c r="AG108" s="147">
        <f t="shared" si="46"/>
        <v>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>
        <f t="shared" si="48"/>
        <v>0</v>
      </c>
      <c r="AW108" s="165">
        <v>0</v>
      </c>
      <c r="AX108" s="147">
        <f t="shared" si="45"/>
        <v>0</v>
      </c>
      <c r="AY108" s="132"/>
    </row>
    <row r="109" spans="1:51" ht="14.4" x14ac:dyDescent="0.3">
      <c r="A109" s="524"/>
      <c r="B109" s="158" t="s">
        <v>128</v>
      </c>
      <c r="C109" s="186" t="s">
        <v>95</v>
      </c>
      <c r="D109" s="168">
        <f>SUM(D100:D108)</f>
        <v>0</v>
      </c>
      <c r="E109" s="168">
        <f t="shared" ref="E109:AW109" si="73">SUM(E100:E108)</f>
        <v>0</v>
      </c>
      <c r="F109" s="168">
        <f t="shared" si="73"/>
        <v>0</v>
      </c>
      <c r="G109" s="168">
        <f t="shared" si="73"/>
        <v>0</v>
      </c>
      <c r="H109" s="168">
        <f t="shared" si="73"/>
        <v>0</v>
      </c>
      <c r="I109" s="168"/>
      <c r="J109" s="168">
        <f t="shared" si="73"/>
        <v>0</v>
      </c>
      <c r="K109" s="168">
        <f t="shared" si="73"/>
        <v>0</v>
      </c>
      <c r="L109" s="168">
        <f t="shared" si="73"/>
        <v>0</v>
      </c>
      <c r="M109" s="168">
        <f t="shared" si="73"/>
        <v>0</v>
      </c>
      <c r="N109" s="168">
        <f t="shared" si="73"/>
        <v>0</v>
      </c>
      <c r="O109" s="168">
        <f t="shared" si="73"/>
        <v>0</v>
      </c>
      <c r="P109" s="168">
        <f t="shared" si="73"/>
        <v>0</v>
      </c>
      <c r="Q109" s="168">
        <f t="shared" si="73"/>
        <v>0</v>
      </c>
      <c r="R109" s="168"/>
      <c r="S109" s="168">
        <f t="shared" si="71"/>
        <v>0</v>
      </c>
      <c r="T109" s="168">
        <f t="shared" ref="T109:X109" si="74">SUM(T100:T108)</f>
        <v>0</v>
      </c>
      <c r="U109" s="168">
        <f t="shared" si="74"/>
        <v>0</v>
      </c>
      <c r="V109" s="168">
        <f t="shared" si="74"/>
        <v>0</v>
      </c>
      <c r="W109" s="168">
        <f t="shared" si="74"/>
        <v>0</v>
      </c>
      <c r="X109" s="168">
        <f t="shared" si="74"/>
        <v>0</v>
      </c>
      <c r="Y109" s="168">
        <f t="shared" si="72"/>
        <v>0</v>
      </c>
      <c r="Z109" s="168">
        <f>SUM(Z100:Z108)</f>
        <v>0</v>
      </c>
      <c r="AA109" s="168">
        <f t="shared" ref="AA109:AF109" si="75">SUM(AA100:AA108)</f>
        <v>0</v>
      </c>
      <c r="AB109" s="168">
        <f t="shared" si="75"/>
        <v>0</v>
      </c>
      <c r="AC109" s="168">
        <f t="shared" si="75"/>
        <v>0</v>
      </c>
      <c r="AD109" s="168">
        <f t="shared" si="75"/>
        <v>0</v>
      </c>
      <c r="AE109" s="168">
        <f t="shared" si="75"/>
        <v>0</v>
      </c>
      <c r="AF109" s="168">
        <f t="shared" si="75"/>
        <v>0</v>
      </c>
      <c r="AG109" s="168">
        <f t="shared" si="46"/>
        <v>0</v>
      </c>
      <c r="AH109" s="168">
        <f>SUM(AH100:AH108)</f>
        <v>0</v>
      </c>
      <c r="AI109" s="168">
        <f t="shared" ref="AI109:AN109" si="76">SUM(AI100:AI108)</f>
        <v>0</v>
      </c>
      <c r="AJ109" s="168">
        <f t="shared" si="76"/>
        <v>0</v>
      </c>
      <c r="AK109" s="168">
        <f t="shared" si="76"/>
        <v>0</v>
      </c>
      <c r="AL109" s="168">
        <f t="shared" si="76"/>
        <v>0</v>
      </c>
      <c r="AM109" s="168">
        <f t="shared" si="76"/>
        <v>0</v>
      </c>
      <c r="AN109" s="168">
        <f t="shared" si="76"/>
        <v>0</v>
      </c>
      <c r="AO109" s="168">
        <f t="shared" si="47"/>
        <v>0</v>
      </c>
      <c r="AP109" s="168">
        <f>SUM(AP100:AP108)</f>
        <v>0</v>
      </c>
      <c r="AQ109" s="168">
        <f t="shared" ref="AQ109:AU109" si="77">SUM(AQ100:AQ108)</f>
        <v>0</v>
      </c>
      <c r="AR109" s="168"/>
      <c r="AS109" s="168">
        <f t="shared" si="77"/>
        <v>0</v>
      </c>
      <c r="AT109" s="168">
        <f t="shared" si="77"/>
        <v>0</v>
      </c>
      <c r="AU109" s="168">
        <f t="shared" si="77"/>
        <v>0</v>
      </c>
      <c r="AV109" s="168">
        <f t="shared" si="48"/>
        <v>0</v>
      </c>
      <c r="AW109" s="168">
        <f t="shared" si="73"/>
        <v>0</v>
      </c>
      <c r="AX109" s="168">
        <f t="shared" si="45"/>
        <v>0</v>
      </c>
      <c r="AY109" s="132"/>
    </row>
    <row r="110" spans="1:51" ht="14.4" x14ac:dyDescent="0.3">
      <c r="A110" s="524"/>
      <c r="B110" s="158" t="s">
        <v>4</v>
      </c>
      <c r="C110" s="187" t="s">
        <v>23</v>
      </c>
      <c r="D110" s="145"/>
      <c r="E110" s="146"/>
      <c r="F110" s="145"/>
      <c r="G110" s="145"/>
      <c r="H110" s="145"/>
      <c r="I110" s="145"/>
      <c r="J110" s="145"/>
      <c r="K110" s="147">
        <f>SUM(D110:J110)</f>
        <v>0</v>
      </c>
      <c r="L110" s="147"/>
      <c r="M110" s="147"/>
      <c r="N110" s="147"/>
      <c r="O110" s="147"/>
      <c r="P110" s="147"/>
      <c r="Q110" s="147"/>
      <c r="R110" s="147"/>
      <c r="S110" s="147">
        <f t="shared" si="71"/>
        <v>0</v>
      </c>
      <c r="T110" s="147"/>
      <c r="U110" s="147"/>
      <c r="V110" s="147"/>
      <c r="W110" s="147"/>
      <c r="X110" s="147"/>
      <c r="Y110" s="147">
        <f t="shared" si="72"/>
        <v>0</v>
      </c>
      <c r="Z110" s="147"/>
      <c r="AA110" s="147"/>
      <c r="AB110" s="147"/>
      <c r="AC110" s="147"/>
      <c r="AD110" s="147"/>
      <c r="AE110" s="147"/>
      <c r="AF110" s="147"/>
      <c r="AG110" s="147">
        <f t="shared" si="46"/>
        <v>0</v>
      </c>
      <c r="AH110" s="147"/>
      <c r="AI110" s="147"/>
      <c r="AJ110" s="147"/>
      <c r="AK110" s="147"/>
      <c r="AL110" s="147"/>
      <c r="AM110" s="147"/>
      <c r="AN110" s="147"/>
      <c r="AO110" s="147">
        <f t="shared" si="47"/>
        <v>0</v>
      </c>
      <c r="AP110" s="147"/>
      <c r="AQ110" s="147"/>
      <c r="AR110" s="147"/>
      <c r="AS110" s="147"/>
      <c r="AT110" s="147"/>
      <c r="AU110" s="147"/>
      <c r="AV110" s="147">
        <f t="shared" si="48"/>
        <v>0</v>
      </c>
      <c r="AW110" s="165"/>
      <c r="AX110" s="147">
        <f t="shared" si="45"/>
        <v>0</v>
      </c>
      <c r="AY110" s="132"/>
    </row>
    <row r="111" spans="1:51" ht="14.4" x14ac:dyDescent="0.3">
      <c r="A111" s="524"/>
      <c r="B111" s="158"/>
      <c r="C111" s="186" t="s">
        <v>96</v>
      </c>
      <c r="D111" s="168">
        <f t="shared" ref="D111:Q111" si="78">SUM(D110:D110)</f>
        <v>0</v>
      </c>
      <c r="E111" s="168">
        <f t="shared" si="78"/>
        <v>0</v>
      </c>
      <c r="F111" s="168">
        <f t="shared" si="78"/>
        <v>0</v>
      </c>
      <c r="G111" s="168">
        <f t="shared" si="78"/>
        <v>0</v>
      </c>
      <c r="H111" s="168">
        <f t="shared" si="78"/>
        <v>0</v>
      </c>
      <c r="I111" s="168"/>
      <c r="J111" s="168">
        <f t="shared" si="78"/>
        <v>0</v>
      </c>
      <c r="K111" s="168">
        <f t="shared" si="78"/>
        <v>0</v>
      </c>
      <c r="L111" s="168">
        <f t="shared" si="78"/>
        <v>0</v>
      </c>
      <c r="M111" s="168">
        <f t="shared" si="78"/>
        <v>0</v>
      </c>
      <c r="N111" s="168">
        <f t="shared" si="78"/>
        <v>0</v>
      </c>
      <c r="O111" s="168">
        <f t="shared" si="78"/>
        <v>0</v>
      </c>
      <c r="P111" s="168">
        <f t="shared" si="78"/>
        <v>0</v>
      </c>
      <c r="Q111" s="168">
        <f t="shared" si="78"/>
        <v>0</v>
      </c>
      <c r="R111" s="168"/>
      <c r="S111" s="168">
        <f t="shared" si="71"/>
        <v>0</v>
      </c>
      <c r="T111" s="168">
        <f t="shared" ref="T111:X111" si="79">SUM(T110:T110)</f>
        <v>0</v>
      </c>
      <c r="U111" s="168">
        <f t="shared" si="79"/>
        <v>0</v>
      </c>
      <c r="V111" s="168">
        <f t="shared" si="79"/>
        <v>0</v>
      </c>
      <c r="W111" s="168">
        <f t="shared" si="79"/>
        <v>0</v>
      </c>
      <c r="X111" s="168">
        <f t="shared" si="79"/>
        <v>0</v>
      </c>
      <c r="Y111" s="168">
        <f t="shared" si="72"/>
        <v>0</v>
      </c>
      <c r="Z111" s="168">
        <f t="shared" ref="Z111:AF111" si="80">SUM(Z110:Z110)</f>
        <v>0</v>
      </c>
      <c r="AA111" s="168">
        <f t="shared" si="80"/>
        <v>0</v>
      </c>
      <c r="AB111" s="168">
        <f t="shared" si="80"/>
        <v>0</v>
      </c>
      <c r="AC111" s="168">
        <f t="shared" si="80"/>
        <v>0</v>
      </c>
      <c r="AD111" s="168">
        <f t="shared" si="80"/>
        <v>0</v>
      </c>
      <c r="AE111" s="168">
        <f t="shared" si="80"/>
        <v>0</v>
      </c>
      <c r="AF111" s="168">
        <f t="shared" si="80"/>
        <v>0</v>
      </c>
      <c r="AG111" s="168">
        <f t="shared" si="46"/>
        <v>0</v>
      </c>
      <c r="AH111" s="168">
        <f t="shared" ref="AH111:AN111" si="81">SUM(AH110:AH110)</f>
        <v>0</v>
      </c>
      <c r="AI111" s="168">
        <f t="shared" si="81"/>
        <v>0</v>
      </c>
      <c r="AJ111" s="168">
        <f t="shared" si="81"/>
        <v>0</v>
      </c>
      <c r="AK111" s="168">
        <f t="shared" si="81"/>
        <v>0</v>
      </c>
      <c r="AL111" s="168">
        <f t="shared" si="81"/>
        <v>0</v>
      </c>
      <c r="AM111" s="168">
        <f t="shared" si="81"/>
        <v>0</v>
      </c>
      <c r="AN111" s="168">
        <f t="shared" si="81"/>
        <v>0</v>
      </c>
      <c r="AO111" s="168">
        <f t="shared" si="47"/>
        <v>0</v>
      </c>
      <c r="AP111" s="168">
        <f t="shared" ref="AP111:AU111" si="82">SUM(AP110:AP110)</f>
        <v>0</v>
      </c>
      <c r="AQ111" s="168">
        <f t="shared" si="82"/>
        <v>0</v>
      </c>
      <c r="AR111" s="168"/>
      <c r="AS111" s="168">
        <f t="shared" si="82"/>
        <v>0</v>
      </c>
      <c r="AT111" s="168">
        <f t="shared" si="82"/>
        <v>0</v>
      </c>
      <c r="AU111" s="168">
        <f t="shared" si="82"/>
        <v>0</v>
      </c>
      <c r="AV111" s="168">
        <f t="shared" si="48"/>
        <v>0</v>
      </c>
      <c r="AW111" s="168">
        <f>SUM(AW110:AW110)</f>
        <v>0</v>
      </c>
      <c r="AX111" s="168">
        <f t="shared" si="45"/>
        <v>0</v>
      </c>
    </row>
    <row r="112" spans="1:51" ht="14.4" x14ac:dyDescent="0.3">
      <c r="A112" s="524"/>
      <c r="B112" s="158" t="s">
        <v>128</v>
      </c>
      <c r="C112" s="187" t="s">
        <v>15</v>
      </c>
      <c r="D112" s="145"/>
      <c r="E112" s="146"/>
      <c r="F112" s="145"/>
      <c r="G112" s="145"/>
      <c r="H112" s="145"/>
      <c r="I112" s="145"/>
      <c r="J112" s="145"/>
      <c r="K112" s="147">
        <f>SUM(D112:J112)</f>
        <v>0</v>
      </c>
      <c r="L112" s="147"/>
      <c r="M112" s="147"/>
      <c r="N112" s="147"/>
      <c r="O112" s="147"/>
      <c r="P112" s="147"/>
      <c r="Q112" s="147"/>
      <c r="R112" s="147"/>
      <c r="S112" s="147">
        <f t="shared" si="71"/>
        <v>0</v>
      </c>
      <c r="T112" s="147"/>
      <c r="U112" s="147"/>
      <c r="V112" s="147"/>
      <c r="W112" s="147"/>
      <c r="X112" s="147"/>
      <c r="Y112" s="147">
        <f t="shared" si="72"/>
        <v>0</v>
      </c>
      <c r="Z112" s="147"/>
      <c r="AA112" s="147"/>
      <c r="AB112" s="147"/>
      <c r="AC112" s="147"/>
      <c r="AD112" s="147"/>
      <c r="AE112" s="147"/>
      <c r="AF112" s="147"/>
      <c r="AG112" s="147">
        <f t="shared" si="46"/>
        <v>0</v>
      </c>
      <c r="AH112" s="147"/>
      <c r="AI112" s="147"/>
      <c r="AJ112" s="147"/>
      <c r="AK112" s="147"/>
      <c r="AL112" s="147"/>
      <c r="AM112" s="147"/>
      <c r="AN112" s="147"/>
      <c r="AO112" s="147">
        <f t="shared" si="47"/>
        <v>0</v>
      </c>
      <c r="AP112" s="147"/>
      <c r="AQ112" s="147"/>
      <c r="AR112" s="147"/>
      <c r="AS112" s="147"/>
      <c r="AT112" s="147"/>
      <c r="AU112" s="147"/>
      <c r="AV112" s="147">
        <f t="shared" si="48"/>
        <v>0</v>
      </c>
      <c r="AW112" s="165">
        <v>0</v>
      </c>
      <c r="AX112" s="147">
        <f t="shared" si="45"/>
        <v>0</v>
      </c>
    </row>
    <row r="113" spans="1:50" ht="14.4" x14ac:dyDescent="0.3">
      <c r="A113" s="524"/>
      <c r="B113" s="158" t="s">
        <v>128</v>
      </c>
      <c r="C113" s="187" t="s">
        <v>16</v>
      </c>
      <c r="D113" s="145"/>
      <c r="E113" s="146"/>
      <c r="F113" s="145"/>
      <c r="G113" s="145"/>
      <c r="H113" s="145"/>
      <c r="I113" s="145"/>
      <c r="J113" s="145"/>
      <c r="K113" s="147">
        <f>SUM(D113:J113)</f>
        <v>0</v>
      </c>
      <c r="L113" s="147"/>
      <c r="M113" s="147"/>
      <c r="N113" s="147"/>
      <c r="O113" s="147"/>
      <c r="P113" s="147"/>
      <c r="Q113" s="147"/>
      <c r="R113" s="147"/>
      <c r="S113" s="147">
        <f t="shared" si="71"/>
        <v>0</v>
      </c>
      <c r="T113" s="147"/>
      <c r="U113" s="147"/>
      <c r="V113" s="147"/>
      <c r="W113" s="147"/>
      <c r="X113" s="147"/>
      <c r="Y113" s="147">
        <f t="shared" si="72"/>
        <v>0</v>
      </c>
      <c r="Z113" s="147"/>
      <c r="AA113" s="147"/>
      <c r="AB113" s="147"/>
      <c r="AC113" s="147"/>
      <c r="AD113" s="147"/>
      <c r="AE113" s="147"/>
      <c r="AF113" s="147"/>
      <c r="AG113" s="147">
        <f t="shared" si="46"/>
        <v>0</v>
      </c>
      <c r="AH113" s="147"/>
      <c r="AI113" s="147"/>
      <c r="AJ113" s="147"/>
      <c r="AK113" s="147"/>
      <c r="AL113" s="147"/>
      <c r="AM113" s="147"/>
      <c r="AN113" s="147"/>
      <c r="AO113" s="147">
        <f t="shared" si="47"/>
        <v>0</v>
      </c>
      <c r="AP113" s="147"/>
      <c r="AQ113" s="147"/>
      <c r="AR113" s="147"/>
      <c r="AS113" s="147"/>
      <c r="AT113" s="147"/>
      <c r="AU113" s="147"/>
      <c r="AV113" s="147">
        <f t="shared" si="48"/>
        <v>0</v>
      </c>
      <c r="AW113" s="165">
        <v>0</v>
      </c>
      <c r="AX113" s="147">
        <f t="shared" si="45"/>
        <v>0</v>
      </c>
    </row>
    <row r="114" spans="1:50" ht="15" thickBot="1" x14ac:dyDescent="0.35">
      <c r="A114" s="524"/>
      <c r="B114" s="158" t="s">
        <v>198</v>
      </c>
      <c r="C114" s="265" t="s">
        <v>98</v>
      </c>
      <c r="D114" s="173">
        <f>SUM(D112:D113)</f>
        <v>0</v>
      </c>
      <c r="E114" s="173">
        <f t="shared" ref="E114:AW114" si="83">SUM(E112:E113)</f>
        <v>0</v>
      </c>
      <c r="F114" s="173">
        <f t="shared" si="83"/>
        <v>0</v>
      </c>
      <c r="G114" s="173">
        <f t="shared" si="83"/>
        <v>0</v>
      </c>
      <c r="H114" s="173">
        <f t="shared" si="83"/>
        <v>0</v>
      </c>
      <c r="I114" s="173"/>
      <c r="J114" s="173">
        <f t="shared" si="83"/>
        <v>0</v>
      </c>
      <c r="K114" s="173">
        <f t="shared" si="83"/>
        <v>0</v>
      </c>
      <c r="L114" s="173">
        <f t="shared" si="83"/>
        <v>0</v>
      </c>
      <c r="M114" s="173">
        <f t="shared" si="83"/>
        <v>0</v>
      </c>
      <c r="N114" s="173">
        <f t="shared" si="83"/>
        <v>0</v>
      </c>
      <c r="O114" s="173">
        <f t="shared" si="83"/>
        <v>0</v>
      </c>
      <c r="P114" s="173">
        <f t="shared" ref="P114" si="84">SUM(P112:P113)</f>
        <v>0</v>
      </c>
      <c r="Q114" s="173">
        <f t="shared" si="83"/>
        <v>0</v>
      </c>
      <c r="R114" s="173"/>
      <c r="S114" s="173">
        <f t="shared" si="71"/>
        <v>0</v>
      </c>
      <c r="T114" s="173">
        <f t="shared" ref="T114:X114" si="85">SUM(T112:T113)</f>
        <v>0</v>
      </c>
      <c r="U114" s="173">
        <f t="shared" si="85"/>
        <v>0</v>
      </c>
      <c r="V114" s="173">
        <f t="shared" si="85"/>
        <v>0</v>
      </c>
      <c r="W114" s="173">
        <f t="shared" si="85"/>
        <v>0</v>
      </c>
      <c r="X114" s="173">
        <f t="shared" si="85"/>
        <v>0</v>
      </c>
      <c r="Y114" s="173">
        <f t="shared" si="72"/>
        <v>0</v>
      </c>
      <c r="Z114" s="173">
        <f>SUM(Z112:Z113)</f>
        <v>0</v>
      </c>
      <c r="AA114" s="173">
        <f t="shared" ref="AA114:AF114" si="86">SUM(AA112:AA113)</f>
        <v>0</v>
      </c>
      <c r="AB114" s="173">
        <f t="shared" si="86"/>
        <v>0</v>
      </c>
      <c r="AC114" s="173">
        <f t="shared" ref="AC114" si="87">SUM(AC112:AC113)</f>
        <v>0</v>
      </c>
      <c r="AD114" s="173">
        <f t="shared" si="86"/>
        <v>0</v>
      </c>
      <c r="AE114" s="173">
        <f t="shared" si="86"/>
        <v>0</v>
      </c>
      <c r="AF114" s="173">
        <f t="shared" si="86"/>
        <v>0</v>
      </c>
      <c r="AG114" s="173">
        <f t="shared" si="46"/>
        <v>0</v>
      </c>
      <c r="AH114" s="173">
        <f>SUM(AH112:AH113)</f>
        <v>0</v>
      </c>
      <c r="AI114" s="173">
        <f t="shared" ref="AI114:AN114" si="88">SUM(AI112:AI113)</f>
        <v>0</v>
      </c>
      <c r="AJ114" s="173">
        <f t="shared" si="88"/>
        <v>0</v>
      </c>
      <c r="AK114" s="173">
        <f t="shared" si="88"/>
        <v>0</v>
      </c>
      <c r="AL114" s="173">
        <f t="shared" si="88"/>
        <v>0</v>
      </c>
      <c r="AM114" s="173">
        <f t="shared" si="88"/>
        <v>0</v>
      </c>
      <c r="AN114" s="173">
        <f t="shared" si="88"/>
        <v>0</v>
      </c>
      <c r="AO114" s="173">
        <f t="shared" si="47"/>
        <v>0</v>
      </c>
      <c r="AP114" s="173">
        <f>SUM(AP112:AP113)</f>
        <v>0</v>
      </c>
      <c r="AQ114" s="173">
        <f t="shared" ref="AQ114:AU114" si="89">SUM(AQ112:AQ113)</f>
        <v>0</v>
      </c>
      <c r="AR114" s="173"/>
      <c r="AS114" s="173">
        <f t="shared" si="89"/>
        <v>0</v>
      </c>
      <c r="AT114" s="173">
        <f t="shared" si="89"/>
        <v>0</v>
      </c>
      <c r="AU114" s="173">
        <f t="shared" si="89"/>
        <v>0</v>
      </c>
      <c r="AV114" s="173">
        <f t="shared" si="48"/>
        <v>0</v>
      </c>
      <c r="AW114" s="173">
        <f t="shared" si="83"/>
        <v>0</v>
      </c>
      <c r="AX114" s="173">
        <f t="shared" si="45"/>
        <v>0</v>
      </c>
    </row>
    <row r="115" spans="1:50" ht="15" thickBot="1" x14ac:dyDescent="0.3">
      <c r="A115" s="502" t="s">
        <v>86</v>
      </c>
      <c r="B115" s="503"/>
      <c r="C115" s="504"/>
      <c r="D115" s="262">
        <f>SUM(D114+D111+D99+D98+D96+D93+D87+D86+D76+D75+D72+D71+D68+D63+D58+D57+D56+D55+D54+D53+D52+D51+D50+D49+D47+D44+D109+D88+D97)</f>
        <v>555453705</v>
      </c>
      <c r="E115" s="262">
        <f t="shared" ref="E115:AN115" si="90">SUM(E114+E111+E99+E98+E96+E93+E87+E86+E76+E75+E72+E71+E68+E63+E58+E57+E56+E55+E54+E53+E52+E51+E50+E49+E47+E44+E109+E88+E97)</f>
        <v>0</v>
      </c>
      <c r="F115" s="262">
        <f t="shared" si="90"/>
        <v>-417616</v>
      </c>
      <c r="G115" s="262">
        <f t="shared" si="90"/>
        <v>109007</v>
      </c>
      <c r="H115" s="262">
        <f t="shared" si="90"/>
        <v>246</v>
      </c>
      <c r="I115" s="262">
        <f t="shared" si="90"/>
        <v>-2468000</v>
      </c>
      <c r="J115" s="262">
        <f t="shared" si="90"/>
        <v>1977045</v>
      </c>
      <c r="K115" s="262">
        <f t="shared" si="90"/>
        <v>554654387</v>
      </c>
      <c r="L115" s="262">
        <f t="shared" si="90"/>
        <v>0</v>
      </c>
      <c r="M115" s="262">
        <f t="shared" si="90"/>
        <v>0</v>
      </c>
      <c r="N115" s="262">
        <f t="shared" si="90"/>
        <v>0</v>
      </c>
      <c r="O115" s="262">
        <f t="shared" si="90"/>
        <v>0</v>
      </c>
      <c r="P115" s="262">
        <f t="shared" si="90"/>
        <v>0</v>
      </c>
      <c r="Q115" s="262">
        <f t="shared" si="90"/>
        <v>0</v>
      </c>
      <c r="R115" s="262">
        <f t="shared" si="90"/>
        <v>0</v>
      </c>
      <c r="S115" s="262">
        <f>SUM(S114+S111+S99+S98+S96+S93+S87+S86+S76+S75+S72+S71+S68+S63+S58+S57+S56+S55+S54+S53+S52+S51+S50+S49+S47+S44+S109+S88+S97)</f>
        <v>554654387</v>
      </c>
      <c r="T115" s="262">
        <f>SUM(T114+T111+T99+T98+T96+T93+T87+T86+T76+T75+T72+T71+T68+T63+T58+T57+T56+T55+T54+T53+T52+T51+T50+T49+T47+T44+T109+T88+T97)</f>
        <v>0</v>
      </c>
      <c r="U115" s="262">
        <f t="shared" si="90"/>
        <v>-371305</v>
      </c>
      <c r="V115" s="262">
        <f t="shared" si="90"/>
        <v>860241</v>
      </c>
      <c r="W115" s="262">
        <f t="shared" si="90"/>
        <v>186980</v>
      </c>
      <c r="X115" s="262">
        <f t="shared" si="90"/>
        <v>0</v>
      </c>
      <c r="Y115" s="262">
        <f>SUM(Y114+Y111+Y99+Y98+Y96+Y93+Y87+Y86+Y76+Y75+Y72+Y71+Y68+Y63+Y58+Y57+Y56+Y55+Y54+Y53+Y52+Y51+Y50+Y49+Y47+Y44+Y109+Y88+Y97)</f>
        <v>555330303</v>
      </c>
      <c r="Z115" s="262">
        <f t="shared" si="90"/>
        <v>0</v>
      </c>
      <c r="AA115" s="262">
        <f t="shared" si="90"/>
        <v>0</v>
      </c>
      <c r="AB115" s="262">
        <f t="shared" si="90"/>
        <v>0</v>
      </c>
      <c r="AC115" s="262">
        <f t="shared" si="90"/>
        <v>0</v>
      </c>
      <c r="AD115" s="262">
        <f t="shared" si="90"/>
        <v>0</v>
      </c>
      <c r="AE115" s="262">
        <f t="shared" si="90"/>
        <v>-186980</v>
      </c>
      <c r="AF115" s="262">
        <f t="shared" si="90"/>
        <v>0</v>
      </c>
      <c r="AG115" s="262">
        <f>SUM(AG114+AG111+AG99+AG98+AG96+AG93+AG87+AG86+AG76+AG75+AG72+AG71+AG68+AG63+AG58+AG57+AG56+AG55+AG54+AG53+AG52+AG51+AG50+AG49+AG47+AG44+AG109+AG88+AG97)</f>
        <v>555143323</v>
      </c>
      <c r="AH115" s="262">
        <f t="shared" si="90"/>
        <v>0</v>
      </c>
      <c r="AI115" s="262">
        <f t="shared" si="90"/>
        <v>-2648163</v>
      </c>
      <c r="AJ115" s="262">
        <f t="shared" si="90"/>
        <v>-6095374</v>
      </c>
      <c r="AK115" s="262">
        <f t="shared" si="90"/>
        <v>-579312</v>
      </c>
      <c r="AL115" s="262">
        <f t="shared" si="90"/>
        <v>0</v>
      </c>
      <c r="AM115" s="262">
        <f t="shared" si="90"/>
        <v>0</v>
      </c>
      <c r="AN115" s="262">
        <f t="shared" si="90"/>
        <v>0</v>
      </c>
      <c r="AO115" s="262">
        <f>SUM(AO114+AO111+AO99+AO98+AO96+AO93+AO87+AO86+AO76+AO75+AO72+AO71+AO68+AO63+AO58+AO57+AO56+AO55+AO54+AO53+AO52+AO51+AO50+AO49+AO47+AO44+AO109+AO88+AO97)</f>
        <v>545820474</v>
      </c>
      <c r="AP115" s="262">
        <f>SUM(AP114+AP111+AP99+AP98+AP96+AP93+AP87+AP86+AP76+AP75+AP72+AP71+AP68+AP63+AP58+AP57+AP56+AP55+AP54+AP53+AP52+AP51+AP50+AP49+AP47+AP44+AP109+AP88+AP97+AP48)</f>
        <v>0</v>
      </c>
      <c r="AQ115" s="262">
        <f>SUM(AQ114+AQ111+AQ99+AQ98+AQ96+AQ93+AQ87+AQ86+AQ76+AQ75+AQ72+AQ71+AQ68+AQ63+AQ58+AQ57+AQ56+AQ55+AQ54+AQ53+AQ52+AQ51+AQ50+AQ49+AQ47+AQ44+AQ109+AQ88+AQ97)</f>
        <v>1712861</v>
      </c>
      <c r="AR115" s="262">
        <f t="shared" ref="AR115:AU115" si="91">SUM(AR114+AR111+AR99+AR98+AR96+AR93+AR87+AR86+AR76+AR75+AR72+AR71+AR68+AR63+AR58+AR57+AR56+AR55+AR54+AR53+AR52+AR51+AR50+AR49+AR47+AR44+AR109+AR88+AR97)</f>
        <v>417616</v>
      </c>
      <c r="AS115" s="262">
        <f t="shared" si="91"/>
        <v>-108580</v>
      </c>
      <c r="AT115" s="262">
        <f t="shared" si="91"/>
        <v>8434</v>
      </c>
      <c r="AU115" s="262">
        <f t="shared" si="91"/>
        <v>8423049</v>
      </c>
      <c r="AV115" s="262">
        <f>SUM(AV114+AV111+AV99+AV98+AV96+AV93+AV87+AV86+AV76+AV75+AV72+AV71+AV68+AV63+AV58+AV57+AV56+AV55+AV54+AV53+AV52+AV51+AV50+AV49+AV47+AV44+AV109+AV88+AV97+AV48)</f>
        <v>556273854</v>
      </c>
      <c r="AW115" s="262">
        <f>SUM(AW114+AW111+AW99+AW98+AW96+AW93+AW87+AW86+AW76+AW75+AW72+AW71+AW68+AW63+AW58+AW57+AW56+AW55+AW54+AW53+AW52+AW51+AW50+AW49+AW47+AW44+AW109+AW88+AW97+AW48)</f>
        <v>540186823</v>
      </c>
      <c r="AX115" s="266">
        <f>AV115-AW115</f>
        <v>16087031</v>
      </c>
    </row>
    <row r="116" spans="1:50" ht="13.5" customHeight="1" x14ac:dyDescent="0.25">
      <c r="E116" s="2"/>
    </row>
    <row r="117" spans="1:50" x14ac:dyDescent="0.25">
      <c r="E117" s="2"/>
    </row>
    <row r="118" spans="1:50" x14ac:dyDescent="0.25">
      <c r="E118" s="2"/>
    </row>
    <row r="119" spans="1:50" ht="13.8" x14ac:dyDescent="0.25">
      <c r="A119" s="188" t="s">
        <v>140</v>
      </c>
      <c r="E119" s="2"/>
    </row>
    <row r="120" spans="1:50" x14ac:dyDescent="0.25">
      <c r="F120" s="70"/>
      <c r="AX120" s="55"/>
    </row>
    <row r="121" spans="1:50" s="79" customFormat="1" ht="78.75" customHeight="1" x14ac:dyDescent="0.25">
      <c r="A121" s="505" t="s">
        <v>101</v>
      </c>
      <c r="B121" s="506"/>
      <c r="C121" s="135" t="s">
        <v>44</v>
      </c>
      <c r="D121" s="136" t="s">
        <v>21</v>
      </c>
      <c r="E121" s="137" t="s">
        <v>43</v>
      </c>
      <c r="F121" s="136" t="s">
        <v>213</v>
      </c>
      <c r="G121" s="136" t="s">
        <v>210</v>
      </c>
      <c r="H121" s="136" t="s">
        <v>226</v>
      </c>
      <c r="I121" s="136" t="s">
        <v>221</v>
      </c>
      <c r="J121" s="136" t="s">
        <v>214</v>
      </c>
      <c r="K121" s="136" t="s">
        <v>112</v>
      </c>
      <c r="L121" s="136" t="s">
        <v>43</v>
      </c>
      <c r="M121" s="136" t="s">
        <v>201</v>
      </c>
      <c r="N121" s="136" t="s">
        <v>202</v>
      </c>
      <c r="O121" s="136" t="s">
        <v>200</v>
      </c>
      <c r="P121" s="136" t="s">
        <v>204</v>
      </c>
      <c r="Q121" s="136" t="s">
        <v>203</v>
      </c>
      <c r="R121" s="136"/>
      <c r="S121" s="136" t="s">
        <v>121</v>
      </c>
      <c r="T121" s="136" t="s">
        <v>43</v>
      </c>
      <c r="U121" s="136" t="s">
        <v>236</v>
      </c>
      <c r="V121" s="136" t="s">
        <v>235</v>
      </c>
      <c r="W121" s="136" t="s">
        <v>200</v>
      </c>
      <c r="X121" s="136" t="s">
        <v>211</v>
      </c>
      <c r="Y121" s="136" t="s">
        <v>129</v>
      </c>
      <c r="Z121" s="136" t="s">
        <v>43</v>
      </c>
      <c r="AA121" s="136" t="s">
        <v>200</v>
      </c>
      <c r="AB121" s="136" t="s">
        <v>209</v>
      </c>
      <c r="AC121" s="136" t="s">
        <v>208</v>
      </c>
      <c r="AD121" s="136" t="s">
        <v>206</v>
      </c>
      <c r="AE121" s="136" t="s">
        <v>205</v>
      </c>
      <c r="AF121" s="136" t="s">
        <v>207</v>
      </c>
      <c r="AG121" s="136" t="s">
        <v>237</v>
      </c>
      <c r="AH121" s="136" t="s">
        <v>43</v>
      </c>
      <c r="AI121" s="136" t="s">
        <v>239</v>
      </c>
      <c r="AJ121" s="136" t="s">
        <v>240</v>
      </c>
      <c r="AK121" s="136" t="s">
        <v>241</v>
      </c>
      <c r="AL121" s="136"/>
      <c r="AM121" s="136"/>
      <c r="AN121" s="136"/>
      <c r="AO121" s="136" t="s">
        <v>242</v>
      </c>
      <c r="AP121" s="136" t="s">
        <v>43</v>
      </c>
      <c r="AQ121" s="136" t="s">
        <v>249</v>
      </c>
      <c r="AR121" s="136" t="s">
        <v>252</v>
      </c>
      <c r="AS121" s="136" t="s">
        <v>240</v>
      </c>
      <c r="AT121" s="136" t="s">
        <v>210</v>
      </c>
      <c r="AU121" s="136" t="s">
        <v>253</v>
      </c>
      <c r="AV121" s="136" t="s">
        <v>248</v>
      </c>
      <c r="AW121" s="99" t="s">
        <v>251</v>
      </c>
    </row>
    <row r="122" spans="1:50" ht="14.4" x14ac:dyDescent="0.3">
      <c r="A122" s="507"/>
      <c r="B122" s="508"/>
      <c r="C122" s="162" t="s">
        <v>25</v>
      </c>
      <c r="D122" s="147">
        <f>D33+D32+D30+D20+D15+D13+D11+D14+D9+D26+D23</f>
        <v>535632207</v>
      </c>
      <c r="E122" s="147">
        <f>E33+E32+E30+E20+E15+E13+E11+E14+E9+E26+E23</f>
        <v>0</v>
      </c>
      <c r="F122" s="147">
        <f>F33+F32+F30+F20+F15+F13+F11+F14+F9+F26+F23</f>
        <v>-417616</v>
      </c>
      <c r="G122" s="147">
        <f>G33+G32+G30+G20+G15+G13+G11+G14+G9+G26+G23</f>
        <v>0</v>
      </c>
      <c r="H122" s="147">
        <f>H33+H32+H30+H20+H15+H13+H11+H14+H9+H26+H23</f>
        <v>246</v>
      </c>
      <c r="I122" s="147"/>
      <c r="J122" s="147">
        <f t="shared" ref="J122:Q122" si="92">J33+J32+J30+J20+J15+J13+J11+J14+J9+J26+J23</f>
        <v>80269</v>
      </c>
      <c r="K122" s="147">
        <f t="shared" si="92"/>
        <v>532827106</v>
      </c>
      <c r="L122" s="147">
        <f t="shared" si="92"/>
        <v>0</v>
      </c>
      <c r="M122" s="147">
        <f t="shared" si="92"/>
        <v>0</v>
      </c>
      <c r="N122" s="147">
        <f t="shared" si="92"/>
        <v>0</v>
      </c>
      <c r="O122" s="147">
        <f t="shared" si="92"/>
        <v>0</v>
      </c>
      <c r="P122" s="147">
        <f t="shared" si="92"/>
        <v>0</v>
      </c>
      <c r="Q122" s="147">
        <f t="shared" si="92"/>
        <v>0</v>
      </c>
      <c r="R122" s="147"/>
      <c r="S122" s="147">
        <f t="shared" ref="S122:AW122" si="93">S33+S32+S30+S20+S15+S13+S11+S14+S9+S26+S23</f>
        <v>532827106</v>
      </c>
      <c r="T122" s="147">
        <f t="shared" si="93"/>
        <v>0</v>
      </c>
      <c r="U122" s="147">
        <f t="shared" si="93"/>
        <v>-371305</v>
      </c>
      <c r="V122" s="147">
        <f t="shared" si="93"/>
        <v>860241</v>
      </c>
      <c r="W122" s="147">
        <f t="shared" si="93"/>
        <v>0</v>
      </c>
      <c r="X122" s="147">
        <f t="shared" si="93"/>
        <v>0</v>
      </c>
      <c r="Y122" s="147">
        <f t="shared" si="93"/>
        <v>533316042</v>
      </c>
      <c r="Z122" s="147">
        <f t="shared" si="93"/>
        <v>0</v>
      </c>
      <c r="AA122" s="147">
        <f t="shared" si="93"/>
        <v>0</v>
      </c>
      <c r="AB122" s="147">
        <f t="shared" si="93"/>
        <v>0</v>
      </c>
      <c r="AC122" s="147">
        <f t="shared" si="93"/>
        <v>0</v>
      </c>
      <c r="AD122" s="147">
        <f t="shared" si="93"/>
        <v>0</v>
      </c>
      <c r="AE122" s="147">
        <f t="shared" si="93"/>
        <v>0</v>
      </c>
      <c r="AF122" s="147">
        <f t="shared" si="93"/>
        <v>0</v>
      </c>
      <c r="AG122" s="147">
        <f t="shared" si="93"/>
        <v>533316042</v>
      </c>
      <c r="AH122" s="147">
        <f t="shared" si="93"/>
        <v>0</v>
      </c>
      <c r="AI122" s="147">
        <f t="shared" si="93"/>
        <v>-2648163</v>
      </c>
      <c r="AJ122" s="147">
        <f t="shared" si="93"/>
        <v>-6095374</v>
      </c>
      <c r="AK122" s="147">
        <f t="shared" si="93"/>
        <v>-579312</v>
      </c>
      <c r="AL122" s="147">
        <f t="shared" si="93"/>
        <v>0</v>
      </c>
      <c r="AM122" s="147">
        <f t="shared" si="93"/>
        <v>0</v>
      </c>
      <c r="AN122" s="147">
        <f t="shared" si="93"/>
        <v>0</v>
      </c>
      <c r="AO122" s="147">
        <f t="shared" si="93"/>
        <v>523808056</v>
      </c>
      <c r="AP122" s="147">
        <f t="shared" ref="AP122:AV122" si="94">AP33+AP32+AP30+AP20+AP15+AP13+AP11+AP14+AP9+AP26+AP23</f>
        <v>0</v>
      </c>
      <c r="AQ122" s="147">
        <f t="shared" si="94"/>
        <v>1712861</v>
      </c>
      <c r="AR122" s="147">
        <f t="shared" ref="AR122" si="95">AR33+AR32+AR30+AR20+AR15+AR13+AR11+AR14+AR9+AR26+AR23</f>
        <v>417616</v>
      </c>
      <c r="AS122" s="147">
        <f t="shared" si="94"/>
        <v>-108580</v>
      </c>
      <c r="AT122" s="147">
        <f t="shared" si="94"/>
        <v>0</v>
      </c>
      <c r="AU122" s="147">
        <f t="shared" si="94"/>
        <v>8423049</v>
      </c>
      <c r="AV122" s="147">
        <f t="shared" si="94"/>
        <v>534253002</v>
      </c>
      <c r="AW122" s="147">
        <f t="shared" si="93"/>
        <v>534253002</v>
      </c>
    </row>
    <row r="123" spans="1:50" ht="14.4" x14ac:dyDescent="0.3">
      <c r="A123" s="507"/>
      <c r="B123" s="508"/>
      <c r="C123" s="162" t="s">
        <v>37</v>
      </c>
      <c r="D123" s="147">
        <f>D21+D16+D12+D27</f>
        <v>1459880</v>
      </c>
      <c r="E123" s="147">
        <f>E21+E16+E12+E27</f>
        <v>0</v>
      </c>
      <c r="F123" s="147">
        <f>F21+F16+F12+F27</f>
        <v>0</v>
      </c>
      <c r="G123" s="147">
        <f>G21+G16+G12+G27</f>
        <v>0</v>
      </c>
      <c r="H123" s="147">
        <f>H21+H16+H12+H27</f>
        <v>0</v>
      </c>
      <c r="I123" s="147"/>
      <c r="J123" s="147">
        <f t="shared" ref="J123:Q123" si="96">J21+J16+J12+J27</f>
        <v>1896776</v>
      </c>
      <c r="K123" s="147">
        <f t="shared" si="96"/>
        <v>3356656</v>
      </c>
      <c r="L123" s="147">
        <f t="shared" si="96"/>
        <v>0</v>
      </c>
      <c r="M123" s="147">
        <f t="shared" si="96"/>
        <v>0</v>
      </c>
      <c r="N123" s="147">
        <f t="shared" si="96"/>
        <v>0</v>
      </c>
      <c r="O123" s="147">
        <f t="shared" si="96"/>
        <v>0</v>
      </c>
      <c r="P123" s="147">
        <f t="shared" si="96"/>
        <v>0</v>
      </c>
      <c r="Q123" s="147">
        <f t="shared" si="96"/>
        <v>0</v>
      </c>
      <c r="R123" s="147"/>
      <c r="S123" s="147">
        <f t="shared" ref="S123:Y123" si="97">S21+S16+S12+S27</f>
        <v>3356656</v>
      </c>
      <c r="T123" s="147">
        <f t="shared" si="97"/>
        <v>0</v>
      </c>
      <c r="U123" s="147">
        <f t="shared" si="97"/>
        <v>0</v>
      </c>
      <c r="V123" s="147">
        <f t="shared" si="97"/>
        <v>0</v>
      </c>
      <c r="W123" s="147">
        <f t="shared" si="97"/>
        <v>0</v>
      </c>
      <c r="X123" s="147">
        <f>X21+X16+X12+X27</f>
        <v>0</v>
      </c>
      <c r="Y123" s="147">
        <f t="shared" si="97"/>
        <v>3356656</v>
      </c>
      <c r="Z123" s="147">
        <f t="shared" ref="Z123:AW123" si="98">Z21+Z16+Z12+Z27+Z31</f>
        <v>0</v>
      </c>
      <c r="AA123" s="147">
        <f t="shared" si="98"/>
        <v>0</v>
      </c>
      <c r="AB123" s="147">
        <f t="shared" si="98"/>
        <v>0</v>
      </c>
      <c r="AC123" s="147">
        <f t="shared" si="98"/>
        <v>0</v>
      </c>
      <c r="AD123" s="147">
        <f t="shared" si="98"/>
        <v>0</v>
      </c>
      <c r="AE123" s="147">
        <f t="shared" si="98"/>
        <v>0</v>
      </c>
      <c r="AF123" s="147">
        <f t="shared" si="98"/>
        <v>0</v>
      </c>
      <c r="AG123" s="147">
        <f t="shared" si="98"/>
        <v>3356656</v>
      </c>
      <c r="AH123" s="147">
        <f t="shared" si="98"/>
        <v>0</v>
      </c>
      <c r="AI123" s="147">
        <f t="shared" si="98"/>
        <v>0</v>
      </c>
      <c r="AJ123" s="147">
        <f t="shared" si="98"/>
        <v>0</v>
      </c>
      <c r="AK123" s="147">
        <f t="shared" si="98"/>
        <v>0</v>
      </c>
      <c r="AL123" s="147">
        <f t="shared" si="98"/>
        <v>0</v>
      </c>
      <c r="AM123" s="147">
        <f t="shared" si="98"/>
        <v>0</v>
      </c>
      <c r="AN123" s="147">
        <f t="shared" si="98"/>
        <v>0</v>
      </c>
      <c r="AO123" s="147">
        <f t="shared" si="98"/>
        <v>3541793</v>
      </c>
      <c r="AP123" s="147">
        <f t="shared" ref="AP123:AV123" si="99">AP21+AP16+AP12+AP27+AP31</f>
        <v>0</v>
      </c>
      <c r="AQ123" s="147">
        <f t="shared" si="99"/>
        <v>0</v>
      </c>
      <c r="AR123" s="147">
        <f t="shared" ref="AR123" si="100">AR21+AR16+AR12+AR27+AR31</f>
        <v>0</v>
      </c>
      <c r="AS123" s="147">
        <f t="shared" si="99"/>
        <v>0</v>
      </c>
      <c r="AT123" s="147">
        <f t="shared" si="99"/>
        <v>0</v>
      </c>
      <c r="AU123" s="147">
        <f t="shared" si="99"/>
        <v>0</v>
      </c>
      <c r="AV123" s="147">
        <f t="shared" si="99"/>
        <v>3541793</v>
      </c>
      <c r="AW123" s="147">
        <f t="shared" si="98"/>
        <v>3541793</v>
      </c>
    </row>
    <row r="124" spans="1:50" ht="14.4" x14ac:dyDescent="0.3">
      <c r="A124" s="507"/>
      <c r="B124" s="508"/>
      <c r="C124" s="162" t="s">
        <v>27</v>
      </c>
      <c r="D124" s="147">
        <v>0</v>
      </c>
      <c r="E124" s="147">
        <v>0</v>
      </c>
      <c r="F124" s="147">
        <v>0</v>
      </c>
      <c r="G124" s="147">
        <v>0</v>
      </c>
      <c r="H124" s="147">
        <v>0</v>
      </c>
      <c r="I124" s="147"/>
      <c r="J124" s="147">
        <v>0</v>
      </c>
      <c r="K124" s="147">
        <v>0</v>
      </c>
      <c r="L124" s="147">
        <v>0</v>
      </c>
      <c r="M124" s="147">
        <v>0</v>
      </c>
      <c r="N124" s="147">
        <v>0</v>
      </c>
      <c r="O124" s="147">
        <v>0</v>
      </c>
      <c r="P124" s="147">
        <v>1</v>
      </c>
      <c r="Q124" s="147">
        <v>-2</v>
      </c>
      <c r="R124" s="147"/>
      <c r="S124" s="147">
        <v>0</v>
      </c>
      <c r="T124" s="147">
        <v>0</v>
      </c>
      <c r="U124" s="147">
        <v>0</v>
      </c>
      <c r="V124" s="147">
        <v>0</v>
      </c>
      <c r="W124" s="147">
        <v>0</v>
      </c>
      <c r="X124" s="147">
        <v>0</v>
      </c>
      <c r="Y124" s="147">
        <v>0</v>
      </c>
      <c r="Z124" s="147">
        <v>0</v>
      </c>
      <c r="AA124" s="147">
        <v>0</v>
      </c>
      <c r="AB124" s="147">
        <v>0</v>
      </c>
      <c r="AC124" s="147">
        <v>0</v>
      </c>
      <c r="AD124" s="147">
        <v>0</v>
      </c>
      <c r="AE124" s="147">
        <v>0</v>
      </c>
      <c r="AF124" s="147">
        <v>0</v>
      </c>
      <c r="AG124" s="147">
        <v>0</v>
      </c>
      <c r="AH124" s="147">
        <v>0</v>
      </c>
      <c r="AI124" s="147">
        <v>0</v>
      </c>
      <c r="AJ124" s="147">
        <v>0</v>
      </c>
      <c r="AK124" s="147">
        <v>0</v>
      </c>
      <c r="AL124" s="147">
        <v>0</v>
      </c>
      <c r="AM124" s="147">
        <v>0</v>
      </c>
      <c r="AN124" s="147">
        <v>0</v>
      </c>
      <c r="AO124" s="147">
        <v>0</v>
      </c>
      <c r="AP124" s="147">
        <v>0</v>
      </c>
      <c r="AQ124" s="147">
        <v>0</v>
      </c>
      <c r="AR124" s="147">
        <v>1</v>
      </c>
      <c r="AS124" s="147">
        <v>0</v>
      </c>
      <c r="AT124" s="147">
        <v>0</v>
      </c>
      <c r="AU124" s="147">
        <v>0</v>
      </c>
      <c r="AV124" s="147">
        <v>0</v>
      </c>
      <c r="AW124" s="147">
        <v>0</v>
      </c>
    </row>
    <row r="125" spans="1:50" ht="14.4" x14ac:dyDescent="0.3">
      <c r="A125" s="507"/>
      <c r="B125" s="508"/>
      <c r="C125" s="162" t="s">
        <v>139</v>
      </c>
      <c r="D125" s="147">
        <f>D7</f>
        <v>0</v>
      </c>
      <c r="E125" s="147">
        <f>E7</f>
        <v>0</v>
      </c>
      <c r="F125" s="147">
        <f>F7</f>
        <v>0</v>
      </c>
      <c r="G125" s="147">
        <f>G7</f>
        <v>0</v>
      </c>
      <c r="H125" s="147">
        <f>H7</f>
        <v>0</v>
      </c>
      <c r="I125" s="147"/>
      <c r="J125" s="147">
        <f t="shared" ref="J125:Q125" si="101">J7</f>
        <v>0</v>
      </c>
      <c r="K125" s="147">
        <f t="shared" si="101"/>
        <v>0</v>
      </c>
      <c r="L125" s="147">
        <f t="shared" si="101"/>
        <v>0</v>
      </c>
      <c r="M125" s="147">
        <f t="shared" si="101"/>
        <v>0</v>
      </c>
      <c r="N125" s="147">
        <f t="shared" si="101"/>
        <v>0</v>
      </c>
      <c r="O125" s="147">
        <f t="shared" si="101"/>
        <v>0</v>
      </c>
      <c r="P125" s="147">
        <f t="shared" si="101"/>
        <v>0</v>
      </c>
      <c r="Q125" s="147">
        <f t="shared" si="101"/>
        <v>0</v>
      </c>
      <c r="R125" s="147"/>
      <c r="S125" s="147">
        <f t="shared" ref="S125:AW125" si="102">S7</f>
        <v>0</v>
      </c>
      <c r="T125" s="147">
        <f t="shared" si="102"/>
        <v>0</v>
      </c>
      <c r="U125" s="147">
        <f t="shared" si="102"/>
        <v>0</v>
      </c>
      <c r="V125" s="147">
        <f t="shared" si="102"/>
        <v>0</v>
      </c>
      <c r="W125" s="147">
        <f t="shared" si="102"/>
        <v>0</v>
      </c>
      <c r="X125" s="147">
        <f t="shared" si="102"/>
        <v>0</v>
      </c>
      <c r="Y125" s="147">
        <f t="shared" si="102"/>
        <v>0</v>
      </c>
      <c r="Z125" s="147">
        <f t="shared" si="102"/>
        <v>0</v>
      </c>
      <c r="AA125" s="147">
        <f t="shared" si="102"/>
        <v>0</v>
      </c>
      <c r="AB125" s="147">
        <f t="shared" si="102"/>
        <v>0</v>
      </c>
      <c r="AC125" s="147">
        <f t="shared" si="102"/>
        <v>0</v>
      </c>
      <c r="AD125" s="147">
        <f t="shared" si="102"/>
        <v>0</v>
      </c>
      <c r="AE125" s="147">
        <f t="shared" si="102"/>
        <v>0</v>
      </c>
      <c r="AF125" s="147">
        <f t="shared" si="102"/>
        <v>0</v>
      </c>
      <c r="AG125" s="147">
        <f t="shared" si="102"/>
        <v>0</v>
      </c>
      <c r="AH125" s="147">
        <f t="shared" si="102"/>
        <v>0</v>
      </c>
      <c r="AI125" s="147">
        <f t="shared" si="102"/>
        <v>0</v>
      </c>
      <c r="AJ125" s="147">
        <f t="shared" si="102"/>
        <v>0</v>
      </c>
      <c r="AK125" s="147">
        <f t="shared" si="102"/>
        <v>0</v>
      </c>
      <c r="AL125" s="147">
        <f t="shared" si="102"/>
        <v>0</v>
      </c>
      <c r="AM125" s="147">
        <f t="shared" si="102"/>
        <v>0</v>
      </c>
      <c r="AN125" s="147">
        <f t="shared" si="102"/>
        <v>0</v>
      </c>
      <c r="AO125" s="147">
        <f t="shared" si="102"/>
        <v>0</v>
      </c>
      <c r="AP125" s="147">
        <f t="shared" ref="AP125:AV125" si="103">AP7</f>
        <v>0</v>
      </c>
      <c r="AQ125" s="147">
        <f t="shared" si="103"/>
        <v>0</v>
      </c>
      <c r="AR125" s="147">
        <f t="shared" ref="AR125" si="104">AR7</f>
        <v>0</v>
      </c>
      <c r="AS125" s="147">
        <f t="shared" si="103"/>
        <v>0</v>
      </c>
      <c r="AT125" s="147">
        <f t="shared" si="103"/>
        <v>0</v>
      </c>
      <c r="AU125" s="147">
        <f t="shared" si="103"/>
        <v>0</v>
      </c>
      <c r="AV125" s="147">
        <f t="shared" si="103"/>
        <v>0</v>
      </c>
      <c r="AW125" s="147">
        <f t="shared" si="102"/>
        <v>0</v>
      </c>
    </row>
    <row r="126" spans="1:50" ht="14.4" x14ac:dyDescent="0.3">
      <c r="A126" s="507"/>
      <c r="B126" s="508"/>
      <c r="C126" s="162" t="s">
        <v>40</v>
      </c>
      <c r="D126" s="147">
        <f>D25+D18+D8</f>
        <v>2000</v>
      </c>
      <c r="E126" s="147">
        <f>E25+E18+E8</f>
        <v>-246</v>
      </c>
      <c r="F126" s="147">
        <f>F25+F18+F8</f>
        <v>0</v>
      </c>
      <c r="G126" s="147">
        <f>G25+G18+G8</f>
        <v>0</v>
      </c>
      <c r="H126" s="147">
        <f>H25+H18+H8</f>
        <v>0</v>
      </c>
      <c r="I126" s="147"/>
      <c r="J126" s="147">
        <f t="shared" ref="J126:Q126" si="105">J25+J18+J8</f>
        <v>0</v>
      </c>
      <c r="K126" s="147">
        <f t="shared" si="105"/>
        <v>1754</v>
      </c>
      <c r="L126" s="147">
        <f t="shared" si="105"/>
        <v>0</v>
      </c>
      <c r="M126" s="147">
        <f t="shared" si="105"/>
        <v>0</v>
      </c>
      <c r="N126" s="147">
        <f t="shared" si="105"/>
        <v>0</v>
      </c>
      <c r="O126" s="147">
        <f t="shared" si="105"/>
        <v>0</v>
      </c>
      <c r="P126" s="147">
        <f t="shared" si="105"/>
        <v>0</v>
      </c>
      <c r="Q126" s="147">
        <f t="shared" si="105"/>
        <v>0</v>
      </c>
      <c r="R126" s="147"/>
      <c r="S126" s="147">
        <f t="shared" ref="S126:AW126" si="106">S25+S18+S8</f>
        <v>1754</v>
      </c>
      <c r="T126" s="147">
        <f t="shared" si="106"/>
        <v>246</v>
      </c>
      <c r="U126" s="147">
        <f t="shared" si="106"/>
        <v>0</v>
      </c>
      <c r="V126" s="147">
        <f t="shared" si="106"/>
        <v>0</v>
      </c>
      <c r="W126" s="147">
        <f t="shared" si="106"/>
        <v>0</v>
      </c>
      <c r="X126" s="147">
        <f t="shared" si="106"/>
        <v>0</v>
      </c>
      <c r="Y126" s="147">
        <f t="shared" si="106"/>
        <v>2000</v>
      </c>
      <c r="Z126" s="147">
        <f t="shared" si="106"/>
        <v>0</v>
      </c>
      <c r="AA126" s="147">
        <f t="shared" si="106"/>
        <v>0</v>
      </c>
      <c r="AB126" s="147">
        <f t="shared" si="106"/>
        <v>0</v>
      </c>
      <c r="AC126" s="147">
        <f t="shared" si="106"/>
        <v>0</v>
      </c>
      <c r="AD126" s="147">
        <f t="shared" si="106"/>
        <v>0</v>
      </c>
      <c r="AE126" s="147">
        <f t="shared" si="106"/>
        <v>0</v>
      </c>
      <c r="AF126" s="147">
        <f t="shared" si="106"/>
        <v>0</v>
      </c>
      <c r="AG126" s="147">
        <f t="shared" si="106"/>
        <v>2000</v>
      </c>
      <c r="AH126" s="147">
        <f t="shared" si="106"/>
        <v>-3</v>
      </c>
      <c r="AI126" s="147">
        <f t="shared" si="106"/>
        <v>0</v>
      </c>
      <c r="AJ126" s="147">
        <f t="shared" si="106"/>
        <v>0</v>
      </c>
      <c r="AK126" s="147">
        <f t="shared" si="106"/>
        <v>0</v>
      </c>
      <c r="AL126" s="147">
        <f t="shared" si="106"/>
        <v>0</v>
      </c>
      <c r="AM126" s="147">
        <f t="shared" si="106"/>
        <v>0</v>
      </c>
      <c r="AN126" s="147">
        <f t="shared" si="106"/>
        <v>0</v>
      </c>
      <c r="AO126" s="147">
        <f t="shared" si="106"/>
        <v>1997</v>
      </c>
      <c r="AP126" s="147">
        <f t="shared" ref="AP126:AV126" si="107">AP25+AP18+AP8</f>
        <v>0</v>
      </c>
      <c r="AQ126" s="147">
        <f t="shared" si="107"/>
        <v>0</v>
      </c>
      <c r="AR126" s="147">
        <f t="shared" ref="AR126" si="108">AR25+AR18+AR8</f>
        <v>0</v>
      </c>
      <c r="AS126" s="147">
        <f t="shared" si="107"/>
        <v>0</v>
      </c>
      <c r="AT126" s="147">
        <f t="shared" si="107"/>
        <v>-405</v>
      </c>
      <c r="AU126" s="147">
        <f t="shared" si="107"/>
        <v>0</v>
      </c>
      <c r="AV126" s="147">
        <f t="shared" si="107"/>
        <v>1592</v>
      </c>
      <c r="AW126" s="147">
        <f t="shared" si="106"/>
        <v>1592</v>
      </c>
    </row>
    <row r="127" spans="1:50" ht="14.4" x14ac:dyDescent="0.3">
      <c r="A127" s="507"/>
      <c r="B127" s="508"/>
      <c r="C127" s="162" t="s">
        <v>41</v>
      </c>
      <c r="D127" s="147">
        <f>D19+D24+D6+D29</f>
        <v>0</v>
      </c>
      <c r="E127" s="147">
        <f>E19+E24+E6+E29</f>
        <v>246</v>
      </c>
      <c r="F127" s="147">
        <f>F19+F24+F6+F29</f>
        <v>0</v>
      </c>
      <c r="G127" s="147">
        <f>G19+G24+G6+G29</f>
        <v>109007</v>
      </c>
      <c r="H127" s="147">
        <f>H19+H24+H6+H29</f>
        <v>0</v>
      </c>
      <c r="I127" s="147"/>
      <c r="J127" s="147">
        <f t="shared" ref="J127:Q127" si="109">J19+J24+J6+J29</f>
        <v>0</v>
      </c>
      <c r="K127" s="147">
        <f t="shared" si="109"/>
        <v>109253</v>
      </c>
      <c r="L127" s="147">
        <f t="shared" si="109"/>
        <v>0</v>
      </c>
      <c r="M127" s="147">
        <f t="shared" si="109"/>
        <v>0</v>
      </c>
      <c r="N127" s="147">
        <f t="shared" si="109"/>
        <v>0</v>
      </c>
      <c r="O127" s="147">
        <f t="shared" si="109"/>
        <v>0</v>
      </c>
      <c r="P127" s="147">
        <f t="shared" si="109"/>
        <v>0</v>
      </c>
      <c r="Q127" s="147">
        <f t="shared" si="109"/>
        <v>0</v>
      </c>
      <c r="R127" s="147"/>
      <c r="S127" s="147">
        <f t="shared" ref="S127:AW127" si="110">S19+S24+S6+S29</f>
        <v>109253</v>
      </c>
      <c r="T127" s="147">
        <f t="shared" si="110"/>
        <v>-246</v>
      </c>
      <c r="U127" s="147">
        <f t="shared" si="110"/>
        <v>0</v>
      </c>
      <c r="V127" s="147">
        <f t="shared" si="110"/>
        <v>0</v>
      </c>
      <c r="W127" s="147">
        <f t="shared" si="110"/>
        <v>186980</v>
      </c>
      <c r="X127" s="147">
        <f t="shared" si="110"/>
        <v>0</v>
      </c>
      <c r="Y127" s="147">
        <f t="shared" si="110"/>
        <v>295987</v>
      </c>
      <c r="Z127" s="147">
        <f t="shared" si="110"/>
        <v>0</v>
      </c>
      <c r="AA127" s="147">
        <f t="shared" si="110"/>
        <v>0</v>
      </c>
      <c r="AB127" s="147">
        <f t="shared" si="110"/>
        <v>0</v>
      </c>
      <c r="AC127" s="147">
        <f t="shared" si="110"/>
        <v>0</v>
      </c>
      <c r="AD127" s="147">
        <f t="shared" si="110"/>
        <v>0</v>
      </c>
      <c r="AE127" s="147">
        <f t="shared" si="110"/>
        <v>-186980</v>
      </c>
      <c r="AF127" s="147">
        <f t="shared" si="110"/>
        <v>0</v>
      </c>
      <c r="AG127" s="147">
        <f t="shared" si="110"/>
        <v>109007</v>
      </c>
      <c r="AH127" s="147">
        <f t="shared" si="110"/>
        <v>3</v>
      </c>
      <c r="AI127" s="147">
        <f t="shared" si="110"/>
        <v>0</v>
      </c>
      <c r="AJ127" s="147">
        <f t="shared" si="110"/>
        <v>0</v>
      </c>
      <c r="AK127" s="147">
        <f t="shared" si="110"/>
        <v>0</v>
      </c>
      <c r="AL127" s="147">
        <f t="shared" si="110"/>
        <v>0</v>
      </c>
      <c r="AM127" s="147">
        <f t="shared" si="110"/>
        <v>0</v>
      </c>
      <c r="AN127" s="147">
        <f t="shared" si="110"/>
        <v>0</v>
      </c>
      <c r="AO127" s="147">
        <f t="shared" si="110"/>
        <v>109010</v>
      </c>
      <c r="AP127" s="147">
        <f t="shared" ref="AP127:AV127" si="111">AP19+AP24+AP6+AP29</f>
        <v>0</v>
      </c>
      <c r="AQ127" s="147">
        <f t="shared" si="111"/>
        <v>0</v>
      </c>
      <c r="AR127" s="147">
        <f t="shared" ref="AR127" si="112">AR19+AR24+AR6+AR29</f>
        <v>0</v>
      </c>
      <c r="AS127" s="147">
        <f t="shared" si="111"/>
        <v>0</v>
      </c>
      <c r="AT127" s="147">
        <f t="shared" si="111"/>
        <v>8839</v>
      </c>
      <c r="AU127" s="147">
        <f t="shared" si="111"/>
        <v>0</v>
      </c>
      <c r="AV127" s="147">
        <f t="shared" si="111"/>
        <v>117849</v>
      </c>
      <c r="AW127" s="147">
        <f t="shared" si="110"/>
        <v>117849</v>
      </c>
    </row>
    <row r="128" spans="1:50" ht="14.4" x14ac:dyDescent="0.3">
      <c r="A128" s="507"/>
      <c r="B128" s="508"/>
      <c r="C128" s="189" t="s">
        <v>93</v>
      </c>
      <c r="D128" s="190">
        <f>D25+D24+D19+D18+D8+D7+D6+D29</f>
        <v>2000</v>
      </c>
      <c r="E128" s="190">
        <f>E25+E24+E19+E18+E8+E7+E6+E29</f>
        <v>0</v>
      </c>
      <c r="F128" s="190">
        <f>F25+F24+F19+F18+F8+F7+F6+F29</f>
        <v>0</v>
      </c>
      <c r="G128" s="190">
        <f>G25+G24+G19+G18+G8+G7+G6+G29</f>
        <v>109007</v>
      </c>
      <c r="H128" s="190">
        <f>H25+H24+H19+H18+H8+H7+H6+H29</f>
        <v>0</v>
      </c>
      <c r="I128" s="190"/>
      <c r="J128" s="190">
        <f t="shared" ref="J128:Q128" si="113">J25+J24+J19+J18+J8+J7+J6+J29</f>
        <v>0</v>
      </c>
      <c r="K128" s="190">
        <f t="shared" si="113"/>
        <v>111007</v>
      </c>
      <c r="L128" s="190">
        <f t="shared" si="113"/>
        <v>0</v>
      </c>
      <c r="M128" s="190">
        <f t="shared" si="113"/>
        <v>0</v>
      </c>
      <c r="N128" s="190">
        <f t="shared" si="113"/>
        <v>0</v>
      </c>
      <c r="O128" s="190">
        <f t="shared" si="113"/>
        <v>0</v>
      </c>
      <c r="P128" s="190">
        <f t="shared" si="113"/>
        <v>0</v>
      </c>
      <c r="Q128" s="190">
        <f t="shared" si="113"/>
        <v>0</v>
      </c>
      <c r="R128" s="190"/>
      <c r="S128" s="190">
        <f t="shared" ref="S128:AW128" si="114">S25+S24+S19+S18+S8+S7+S6+S29</f>
        <v>111007</v>
      </c>
      <c r="T128" s="190">
        <f t="shared" si="114"/>
        <v>0</v>
      </c>
      <c r="U128" s="190">
        <f t="shared" si="114"/>
        <v>0</v>
      </c>
      <c r="V128" s="190">
        <f t="shared" si="114"/>
        <v>0</v>
      </c>
      <c r="W128" s="190">
        <f t="shared" si="114"/>
        <v>186980</v>
      </c>
      <c r="X128" s="190">
        <f t="shared" si="114"/>
        <v>0</v>
      </c>
      <c r="Y128" s="190">
        <f t="shared" si="114"/>
        <v>297987</v>
      </c>
      <c r="Z128" s="190">
        <f t="shared" si="114"/>
        <v>0</v>
      </c>
      <c r="AA128" s="190">
        <f t="shared" si="114"/>
        <v>0</v>
      </c>
      <c r="AB128" s="190">
        <f t="shared" si="114"/>
        <v>0</v>
      </c>
      <c r="AC128" s="190">
        <f t="shared" si="114"/>
        <v>0</v>
      </c>
      <c r="AD128" s="190">
        <f t="shared" si="114"/>
        <v>0</v>
      </c>
      <c r="AE128" s="190">
        <f t="shared" si="114"/>
        <v>-186980</v>
      </c>
      <c r="AF128" s="190">
        <f t="shared" si="114"/>
        <v>0</v>
      </c>
      <c r="AG128" s="190">
        <f t="shared" si="114"/>
        <v>111007</v>
      </c>
      <c r="AH128" s="190">
        <f t="shared" si="114"/>
        <v>0</v>
      </c>
      <c r="AI128" s="190">
        <f t="shared" si="114"/>
        <v>0</v>
      </c>
      <c r="AJ128" s="190">
        <f t="shared" si="114"/>
        <v>0</v>
      </c>
      <c r="AK128" s="190">
        <f t="shared" si="114"/>
        <v>0</v>
      </c>
      <c r="AL128" s="190">
        <f t="shared" si="114"/>
        <v>0</v>
      </c>
      <c r="AM128" s="190">
        <f t="shared" si="114"/>
        <v>0</v>
      </c>
      <c r="AN128" s="190">
        <f t="shared" si="114"/>
        <v>0</v>
      </c>
      <c r="AO128" s="190">
        <f t="shared" si="114"/>
        <v>111007</v>
      </c>
      <c r="AP128" s="190">
        <f t="shared" ref="AP128:AV128" si="115">AP25+AP24+AP19+AP18+AP8+AP7+AP6+AP29</f>
        <v>0</v>
      </c>
      <c r="AQ128" s="190">
        <f t="shared" si="115"/>
        <v>0</v>
      </c>
      <c r="AR128" s="190">
        <f t="shared" si="115"/>
        <v>0</v>
      </c>
      <c r="AS128" s="190">
        <f t="shared" si="115"/>
        <v>0</v>
      </c>
      <c r="AT128" s="190">
        <f t="shared" si="115"/>
        <v>8434</v>
      </c>
      <c r="AU128" s="190">
        <f t="shared" si="115"/>
        <v>0</v>
      </c>
      <c r="AV128" s="190">
        <f t="shared" si="115"/>
        <v>119441</v>
      </c>
      <c r="AW128" s="190">
        <f t="shared" si="114"/>
        <v>119441</v>
      </c>
      <c r="AX128" s="1"/>
    </row>
    <row r="129" spans="1:50" ht="14.4" x14ac:dyDescent="0.3">
      <c r="A129" s="507"/>
      <c r="B129" s="508"/>
      <c r="C129" s="162" t="s">
        <v>28</v>
      </c>
      <c r="D129" s="191">
        <f>D22+D17+D10+D28</f>
        <v>18359618</v>
      </c>
      <c r="E129" s="191">
        <f>E22+E17+E10+E28</f>
        <v>0</v>
      </c>
      <c r="F129" s="191">
        <f>F22+F17+F10+F28</f>
        <v>0</v>
      </c>
      <c r="G129" s="191">
        <f>G22+G17+G10+G28</f>
        <v>0</v>
      </c>
      <c r="H129" s="191">
        <f>H22+H17+H10+H28</f>
        <v>0</v>
      </c>
      <c r="I129" s="191"/>
      <c r="J129" s="191">
        <f t="shared" ref="J129:Q129" si="116">J22+J17+J10+J28</f>
        <v>0</v>
      </c>
      <c r="K129" s="191">
        <f t="shared" si="116"/>
        <v>18359618</v>
      </c>
      <c r="L129" s="191">
        <f t="shared" si="116"/>
        <v>0</v>
      </c>
      <c r="M129" s="191">
        <f t="shared" si="116"/>
        <v>0</v>
      </c>
      <c r="N129" s="191">
        <f t="shared" si="116"/>
        <v>0</v>
      </c>
      <c r="O129" s="191">
        <f t="shared" si="116"/>
        <v>0</v>
      </c>
      <c r="P129" s="191">
        <f t="shared" si="116"/>
        <v>0</v>
      </c>
      <c r="Q129" s="191">
        <f t="shared" si="116"/>
        <v>0</v>
      </c>
      <c r="R129" s="191"/>
      <c r="S129" s="191">
        <f t="shared" ref="S129:AW129" si="117">S22+S17+S10+S28</f>
        <v>18359618</v>
      </c>
      <c r="T129" s="191">
        <f t="shared" si="117"/>
        <v>0</v>
      </c>
      <c r="U129" s="191">
        <f t="shared" si="117"/>
        <v>0</v>
      </c>
      <c r="V129" s="191">
        <f t="shared" si="117"/>
        <v>0</v>
      </c>
      <c r="W129" s="191">
        <f t="shared" si="117"/>
        <v>0</v>
      </c>
      <c r="X129" s="191">
        <f t="shared" si="117"/>
        <v>0</v>
      </c>
      <c r="Y129" s="191">
        <f t="shared" si="117"/>
        <v>18359618</v>
      </c>
      <c r="Z129" s="191">
        <f t="shared" si="117"/>
        <v>0</v>
      </c>
      <c r="AA129" s="191">
        <f t="shared" si="117"/>
        <v>0</v>
      </c>
      <c r="AB129" s="191">
        <f t="shared" si="117"/>
        <v>0</v>
      </c>
      <c r="AC129" s="191">
        <f t="shared" si="117"/>
        <v>0</v>
      </c>
      <c r="AD129" s="191">
        <f t="shared" si="117"/>
        <v>0</v>
      </c>
      <c r="AE129" s="191">
        <f t="shared" si="117"/>
        <v>0</v>
      </c>
      <c r="AF129" s="191">
        <f t="shared" si="117"/>
        <v>0</v>
      </c>
      <c r="AG129" s="191">
        <f t="shared" si="117"/>
        <v>18359618</v>
      </c>
      <c r="AH129" s="191">
        <f t="shared" si="117"/>
        <v>0</v>
      </c>
      <c r="AI129" s="191">
        <f t="shared" si="117"/>
        <v>0</v>
      </c>
      <c r="AJ129" s="191">
        <f t="shared" si="117"/>
        <v>0</v>
      </c>
      <c r="AK129" s="191">
        <f t="shared" si="117"/>
        <v>0</v>
      </c>
      <c r="AL129" s="191">
        <f t="shared" si="117"/>
        <v>0</v>
      </c>
      <c r="AM129" s="191">
        <f t="shared" si="117"/>
        <v>0</v>
      </c>
      <c r="AN129" s="191">
        <f t="shared" si="117"/>
        <v>0</v>
      </c>
      <c r="AO129" s="191">
        <f t="shared" si="117"/>
        <v>18359618</v>
      </c>
      <c r="AP129" s="191">
        <f t="shared" ref="AP129:AV129" si="118">AP22+AP17+AP10+AP28</f>
        <v>0</v>
      </c>
      <c r="AQ129" s="191">
        <f t="shared" si="118"/>
        <v>0</v>
      </c>
      <c r="AR129" s="191"/>
      <c r="AS129" s="191">
        <f t="shared" si="118"/>
        <v>0</v>
      </c>
      <c r="AT129" s="191">
        <f t="shared" si="118"/>
        <v>0</v>
      </c>
      <c r="AU129" s="191">
        <f t="shared" si="118"/>
        <v>0</v>
      </c>
      <c r="AV129" s="191">
        <f t="shared" si="118"/>
        <v>18359618</v>
      </c>
      <c r="AW129" s="191">
        <f t="shared" si="117"/>
        <v>18359618</v>
      </c>
    </row>
    <row r="130" spans="1:50" ht="14.4" x14ac:dyDescent="0.3">
      <c r="A130" s="507"/>
      <c r="B130" s="508"/>
      <c r="C130" s="189" t="s">
        <v>92</v>
      </c>
      <c r="D130" s="192">
        <f>D28+D22+D17+D10</f>
        <v>18359618</v>
      </c>
      <c r="E130" s="192">
        <f>E28+E22+E17+E10</f>
        <v>0</v>
      </c>
      <c r="F130" s="192">
        <f>F28+F22+F17+F10</f>
        <v>0</v>
      </c>
      <c r="G130" s="192">
        <f>G28+G22+G17+G10</f>
        <v>0</v>
      </c>
      <c r="H130" s="192">
        <f>H28+H22+H17+H10</f>
        <v>0</v>
      </c>
      <c r="I130" s="192"/>
      <c r="J130" s="192">
        <f t="shared" ref="J130:Q130" si="119">J28+J22+J17+J10</f>
        <v>0</v>
      </c>
      <c r="K130" s="192">
        <f t="shared" si="119"/>
        <v>18359618</v>
      </c>
      <c r="L130" s="192">
        <f t="shared" si="119"/>
        <v>0</v>
      </c>
      <c r="M130" s="192">
        <f t="shared" si="119"/>
        <v>0</v>
      </c>
      <c r="N130" s="192">
        <f t="shared" si="119"/>
        <v>0</v>
      </c>
      <c r="O130" s="192">
        <f t="shared" si="119"/>
        <v>0</v>
      </c>
      <c r="P130" s="192">
        <f t="shared" si="119"/>
        <v>0</v>
      </c>
      <c r="Q130" s="192">
        <f t="shared" si="119"/>
        <v>0</v>
      </c>
      <c r="R130" s="192"/>
      <c r="S130" s="192">
        <f t="shared" ref="S130:AW130" si="120">S28+S22+S17+S10</f>
        <v>18359618</v>
      </c>
      <c r="T130" s="192">
        <f t="shared" si="120"/>
        <v>0</v>
      </c>
      <c r="U130" s="192">
        <f t="shared" si="120"/>
        <v>0</v>
      </c>
      <c r="V130" s="192">
        <f t="shared" si="120"/>
        <v>0</v>
      </c>
      <c r="W130" s="192">
        <f t="shared" si="120"/>
        <v>0</v>
      </c>
      <c r="X130" s="192">
        <f t="shared" si="120"/>
        <v>0</v>
      </c>
      <c r="Y130" s="192">
        <f t="shared" si="120"/>
        <v>18359618</v>
      </c>
      <c r="Z130" s="192">
        <f t="shared" si="120"/>
        <v>0</v>
      </c>
      <c r="AA130" s="192">
        <f t="shared" si="120"/>
        <v>0</v>
      </c>
      <c r="AB130" s="192">
        <f t="shared" si="120"/>
        <v>0</v>
      </c>
      <c r="AC130" s="192">
        <f t="shared" si="120"/>
        <v>0</v>
      </c>
      <c r="AD130" s="192">
        <f t="shared" si="120"/>
        <v>0</v>
      </c>
      <c r="AE130" s="192">
        <f t="shared" si="120"/>
        <v>0</v>
      </c>
      <c r="AF130" s="192">
        <f t="shared" si="120"/>
        <v>0</v>
      </c>
      <c r="AG130" s="192">
        <f t="shared" si="120"/>
        <v>18359618</v>
      </c>
      <c r="AH130" s="192">
        <f t="shared" si="120"/>
        <v>0</v>
      </c>
      <c r="AI130" s="192">
        <f t="shared" si="120"/>
        <v>0</v>
      </c>
      <c r="AJ130" s="192">
        <f t="shared" si="120"/>
        <v>0</v>
      </c>
      <c r="AK130" s="192">
        <f t="shared" si="120"/>
        <v>0</v>
      </c>
      <c r="AL130" s="192">
        <f t="shared" si="120"/>
        <v>0</v>
      </c>
      <c r="AM130" s="192">
        <f t="shared" si="120"/>
        <v>0</v>
      </c>
      <c r="AN130" s="192">
        <f t="shared" si="120"/>
        <v>0</v>
      </c>
      <c r="AO130" s="192">
        <f t="shared" si="120"/>
        <v>18359618</v>
      </c>
      <c r="AP130" s="192">
        <f t="shared" ref="AP130:AV130" si="121">AP28+AP22+AP17+AP10</f>
        <v>0</v>
      </c>
      <c r="AQ130" s="192">
        <f t="shared" si="121"/>
        <v>0</v>
      </c>
      <c r="AR130" s="192">
        <f t="shared" ref="AR130" si="122">AR28+AR22+AR17+AR10</f>
        <v>0</v>
      </c>
      <c r="AS130" s="192">
        <f t="shared" si="121"/>
        <v>0</v>
      </c>
      <c r="AT130" s="192">
        <f t="shared" si="121"/>
        <v>0</v>
      </c>
      <c r="AU130" s="192">
        <f t="shared" si="121"/>
        <v>0</v>
      </c>
      <c r="AV130" s="192">
        <f t="shared" si="121"/>
        <v>18359618</v>
      </c>
      <c r="AW130" s="192">
        <f t="shared" si="120"/>
        <v>18359618</v>
      </c>
      <c r="AX130" s="1"/>
    </row>
    <row r="131" spans="1:50" ht="14.4" x14ac:dyDescent="0.3">
      <c r="A131" s="507"/>
      <c r="B131" s="508"/>
      <c r="C131" s="189" t="s">
        <v>102</v>
      </c>
      <c r="D131" s="190">
        <f>D34</f>
        <v>555453705</v>
      </c>
      <c r="E131" s="190">
        <f>E34</f>
        <v>0</v>
      </c>
      <c r="F131" s="190">
        <f>F34</f>
        <v>-417616</v>
      </c>
      <c r="G131" s="190">
        <f>G34</f>
        <v>109007</v>
      </c>
      <c r="H131" s="190">
        <f>H34</f>
        <v>246</v>
      </c>
      <c r="I131" s="190"/>
      <c r="J131" s="190">
        <f t="shared" ref="J131:Q131" si="123">J34</f>
        <v>1977045</v>
      </c>
      <c r="K131" s="190">
        <f t="shared" si="123"/>
        <v>554654387</v>
      </c>
      <c r="L131" s="190">
        <f t="shared" si="123"/>
        <v>0</v>
      </c>
      <c r="M131" s="190">
        <f t="shared" si="123"/>
        <v>0</v>
      </c>
      <c r="N131" s="190">
        <f t="shared" si="123"/>
        <v>0</v>
      </c>
      <c r="O131" s="190">
        <f t="shared" si="123"/>
        <v>0</v>
      </c>
      <c r="P131" s="190">
        <f t="shared" si="123"/>
        <v>0</v>
      </c>
      <c r="Q131" s="190">
        <f t="shared" si="123"/>
        <v>0</v>
      </c>
      <c r="R131" s="190"/>
      <c r="S131" s="190">
        <f t="shared" ref="S131:AW131" si="124">S34</f>
        <v>554654387</v>
      </c>
      <c r="T131" s="190">
        <f t="shared" si="124"/>
        <v>0</v>
      </c>
      <c r="U131" s="190">
        <f t="shared" si="124"/>
        <v>-371305</v>
      </c>
      <c r="V131" s="190">
        <f t="shared" si="124"/>
        <v>860241</v>
      </c>
      <c r="W131" s="190">
        <f t="shared" si="124"/>
        <v>186980</v>
      </c>
      <c r="X131" s="190">
        <f t="shared" si="124"/>
        <v>0</v>
      </c>
      <c r="Y131" s="190">
        <f t="shared" si="124"/>
        <v>555330303</v>
      </c>
      <c r="Z131" s="190">
        <f t="shared" si="124"/>
        <v>0</v>
      </c>
      <c r="AA131" s="190">
        <f t="shared" si="124"/>
        <v>0</v>
      </c>
      <c r="AB131" s="190">
        <f t="shared" si="124"/>
        <v>0</v>
      </c>
      <c r="AC131" s="190">
        <f t="shared" si="124"/>
        <v>0</v>
      </c>
      <c r="AD131" s="190">
        <f t="shared" si="124"/>
        <v>0</v>
      </c>
      <c r="AE131" s="190">
        <f t="shared" si="124"/>
        <v>-186980</v>
      </c>
      <c r="AF131" s="190">
        <f t="shared" si="124"/>
        <v>0</v>
      </c>
      <c r="AG131" s="190">
        <f t="shared" si="124"/>
        <v>555143323</v>
      </c>
      <c r="AH131" s="190">
        <f t="shared" si="124"/>
        <v>0</v>
      </c>
      <c r="AI131" s="190">
        <f t="shared" si="124"/>
        <v>-2648163</v>
      </c>
      <c r="AJ131" s="190">
        <f t="shared" si="124"/>
        <v>-6095374</v>
      </c>
      <c r="AK131" s="190">
        <f t="shared" si="124"/>
        <v>-579312</v>
      </c>
      <c r="AL131" s="190">
        <f t="shared" si="124"/>
        <v>0</v>
      </c>
      <c r="AM131" s="190">
        <f t="shared" si="124"/>
        <v>0</v>
      </c>
      <c r="AN131" s="190">
        <f t="shared" si="124"/>
        <v>0</v>
      </c>
      <c r="AO131" s="190">
        <f t="shared" si="124"/>
        <v>545820474</v>
      </c>
      <c r="AP131" s="190">
        <f t="shared" ref="AP131:AV131" si="125">AP34</f>
        <v>0</v>
      </c>
      <c r="AQ131" s="190">
        <f>AQ34</f>
        <v>1712861</v>
      </c>
      <c r="AR131" s="190">
        <f>AR34</f>
        <v>417616</v>
      </c>
      <c r="AS131" s="190">
        <f t="shared" si="125"/>
        <v>-108580</v>
      </c>
      <c r="AT131" s="190">
        <f t="shared" si="125"/>
        <v>8434</v>
      </c>
      <c r="AU131" s="190">
        <f t="shared" si="125"/>
        <v>8423049</v>
      </c>
      <c r="AV131" s="190">
        <f t="shared" si="125"/>
        <v>556273854</v>
      </c>
      <c r="AW131" s="190">
        <f t="shared" si="124"/>
        <v>556273854</v>
      </c>
      <c r="AX131" s="1"/>
    </row>
    <row r="132" spans="1:50" ht="14.4" x14ac:dyDescent="0.3">
      <c r="A132" s="507"/>
      <c r="B132" s="508"/>
      <c r="C132" s="162" t="s">
        <v>7</v>
      </c>
      <c r="D132" s="147">
        <f>D73+D57+D98</f>
        <v>0</v>
      </c>
      <c r="E132" s="147">
        <f>E73+E57+E98</f>
        <v>0</v>
      </c>
      <c r="F132" s="147">
        <f>F73+F57+F98</f>
        <v>0</v>
      </c>
      <c r="G132" s="147">
        <f>G73+G57+G98</f>
        <v>0</v>
      </c>
      <c r="H132" s="147">
        <f>H73+H57+H98</f>
        <v>0</v>
      </c>
      <c r="I132" s="147"/>
      <c r="J132" s="147">
        <f t="shared" ref="J132:Q132" si="126">J73+J57+J98</f>
        <v>0</v>
      </c>
      <c r="K132" s="147">
        <f t="shared" si="126"/>
        <v>0</v>
      </c>
      <c r="L132" s="145">
        <f t="shared" si="126"/>
        <v>0</v>
      </c>
      <c r="M132" s="145">
        <f t="shared" si="126"/>
        <v>0</v>
      </c>
      <c r="N132" s="145">
        <f t="shared" si="126"/>
        <v>0</v>
      </c>
      <c r="O132" s="145">
        <f t="shared" si="126"/>
        <v>0</v>
      </c>
      <c r="P132" s="145">
        <f t="shared" si="126"/>
        <v>0</v>
      </c>
      <c r="Q132" s="145">
        <f t="shared" si="126"/>
        <v>0</v>
      </c>
      <c r="R132" s="145"/>
      <c r="S132" s="145">
        <f t="shared" ref="S132:AW132" si="127">S73+S57+S98</f>
        <v>0</v>
      </c>
      <c r="T132" s="145">
        <f t="shared" si="127"/>
        <v>0</v>
      </c>
      <c r="U132" s="145">
        <f t="shared" si="127"/>
        <v>0</v>
      </c>
      <c r="V132" s="145">
        <f t="shared" si="127"/>
        <v>0</v>
      </c>
      <c r="W132" s="145">
        <f t="shared" si="127"/>
        <v>0</v>
      </c>
      <c r="X132" s="145">
        <f t="shared" si="127"/>
        <v>0</v>
      </c>
      <c r="Y132" s="145">
        <f t="shared" si="127"/>
        <v>0</v>
      </c>
      <c r="Z132" s="145">
        <f t="shared" si="127"/>
        <v>0</v>
      </c>
      <c r="AA132" s="145">
        <f t="shared" si="127"/>
        <v>0</v>
      </c>
      <c r="AB132" s="145">
        <f t="shared" si="127"/>
        <v>0</v>
      </c>
      <c r="AC132" s="145">
        <f t="shared" si="127"/>
        <v>0</v>
      </c>
      <c r="AD132" s="145">
        <f t="shared" si="127"/>
        <v>0</v>
      </c>
      <c r="AE132" s="145">
        <f t="shared" si="127"/>
        <v>0</v>
      </c>
      <c r="AF132" s="145">
        <f t="shared" si="127"/>
        <v>0</v>
      </c>
      <c r="AG132" s="145">
        <f t="shared" si="127"/>
        <v>0</v>
      </c>
      <c r="AH132" s="145">
        <f t="shared" si="127"/>
        <v>0</v>
      </c>
      <c r="AI132" s="145">
        <f t="shared" si="127"/>
        <v>0</v>
      </c>
      <c r="AJ132" s="145">
        <f t="shared" si="127"/>
        <v>0</v>
      </c>
      <c r="AK132" s="145">
        <f t="shared" si="127"/>
        <v>0</v>
      </c>
      <c r="AL132" s="145">
        <f t="shared" si="127"/>
        <v>0</v>
      </c>
      <c r="AM132" s="145">
        <f t="shared" si="127"/>
        <v>0</v>
      </c>
      <c r="AN132" s="145">
        <f t="shared" si="127"/>
        <v>0</v>
      </c>
      <c r="AO132" s="145">
        <f t="shared" si="127"/>
        <v>0</v>
      </c>
      <c r="AP132" s="145">
        <f t="shared" ref="AP132:AV132" si="128">AP73+AP57+AP98</f>
        <v>0</v>
      </c>
      <c r="AQ132" s="145">
        <f t="shared" si="128"/>
        <v>0</v>
      </c>
      <c r="AR132" s="145">
        <f t="shared" ref="AR132" si="129">AR73+AR57+AR98</f>
        <v>0</v>
      </c>
      <c r="AS132" s="145">
        <f t="shared" si="128"/>
        <v>0</v>
      </c>
      <c r="AT132" s="145">
        <f t="shared" si="128"/>
        <v>0</v>
      </c>
      <c r="AU132" s="145">
        <f t="shared" si="128"/>
        <v>0</v>
      </c>
      <c r="AV132" s="145">
        <f t="shared" si="128"/>
        <v>0</v>
      </c>
      <c r="AW132" s="145">
        <f t="shared" si="127"/>
        <v>0</v>
      </c>
    </row>
    <row r="133" spans="1:50" ht="14.4" x14ac:dyDescent="0.3">
      <c r="A133" s="507"/>
      <c r="B133" s="508"/>
      <c r="C133" s="162" t="s">
        <v>88</v>
      </c>
      <c r="D133" s="147">
        <f>D74</f>
        <v>0</v>
      </c>
      <c r="E133" s="147">
        <f>E74</f>
        <v>0</v>
      </c>
      <c r="F133" s="147">
        <f>F74</f>
        <v>0</v>
      </c>
      <c r="G133" s="147">
        <f>G74</f>
        <v>0</v>
      </c>
      <c r="H133" s="147">
        <f>H74</f>
        <v>0</v>
      </c>
      <c r="I133" s="147"/>
      <c r="J133" s="147">
        <f t="shared" ref="J133:Q133" si="130">J74</f>
        <v>0</v>
      </c>
      <c r="K133" s="147">
        <f t="shared" si="130"/>
        <v>0</v>
      </c>
      <c r="L133" s="145">
        <f t="shared" si="130"/>
        <v>0</v>
      </c>
      <c r="M133" s="145">
        <f t="shared" si="130"/>
        <v>0</v>
      </c>
      <c r="N133" s="145">
        <f t="shared" si="130"/>
        <v>0</v>
      </c>
      <c r="O133" s="145">
        <f t="shared" si="130"/>
        <v>0</v>
      </c>
      <c r="P133" s="145">
        <f t="shared" si="130"/>
        <v>0</v>
      </c>
      <c r="Q133" s="145">
        <f t="shared" si="130"/>
        <v>0</v>
      </c>
      <c r="R133" s="145"/>
      <c r="S133" s="145">
        <f t="shared" ref="S133:AW133" si="131">S74</f>
        <v>0</v>
      </c>
      <c r="T133" s="145">
        <f t="shared" si="131"/>
        <v>0</v>
      </c>
      <c r="U133" s="145">
        <f t="shared" si="131"/>
        <v>0</v>
      </c>
      <c r="V133" s="145">
        <f t="shared" si="131"/>
        <v>0</v>
      </c>
      <c r="W133" s="145">
        <f t="shared" si="131"/>
        <v>0</v>
      </c>
      <c r="X133" s="145">
        <f t="shared" si="131"/>
        <v>0</v>
      </c>
      <c r="Y133" s="145">
        <f t="shared" si="131"/>
        <v>0</v>
      </c>
      <c r="Z133" s="145">
        <f t="shared" si="131"/>
        <v>0</v>
      </c>
      <c r="AA133" s="145">
        <f t="shared" si="131"/>
        <v>0</v>
      </c>
      <c r="AB133" s="145">
        <f t="shared" si="131"/>
        <v>0</v>
      </c>
      <c r="AC133" s="145">
        <f t="shared" si="131"/>
        <v>0</v>
      </c>
      <c r="AD133" s="145">
        <f t="shared" si="131"/>
        <v>0</v>
      </c>
      <c r="AE133" s="145">
        <f t="shared" si="131"/>
        <v>0</v>
      </c>
      <c r="AF133" s="145">
        <f t="shared" si="131"/>
        <v>0</v>
      </c>
      <c r="AG133" s="145">
        <f t="shared" si="131"/>
        <v>0</v>
      </c>
      <c r="AH133" s="145">
        <f t="shared" si="131"/>
        <v>0</v>
      </c>
      <c r="AI133" s="145">
        <f t="shared" si="131"/>
        <v>0</v>
      </c>
      <c r="AJ133" s="145">
        <f t="shared" si="131"/>
        <v>0</v>
      </c>
      <c r="AK133" s="145">
        <f t="shared" si="131"/>
        <v>0</v>
      </c>
      <c r="AL133" s="145">
        <f t="shared" si="131"/>
        <v>0</v>
      </c>
      <c r="AM133" s="145">
        <f t="shared" si="131"/>
        <v>0</v>
      </c>
      <c r="AN133" s="145">
        <f t="shared" si="131"/>
        <v>0</v>
      </c>
      <c r="AO133" s="145">
        <f t="shared" si="131"/>
        <v>0</v>
      </c>
      <c r="AP133" s="145">
        <f t="shared" ref="AP133:AV133" si="132">AP74</f>
        <v>0</v>
      </c>
      <c r="AQ133" s="145">
        <f t="shared" si="132"/>
        <v>0</v>
      </c>
      <c r="AR133" s="145">
        <f t="shared" ref="AR133" si="133">AR74</f>
        <v>0</v>
      </c>
      <c r="AS133" s="145">
        <f t="shared" si="132"/>
        <v>0</v>
      </c>
      <c r="AT133" s="145">
        <f t="shared" si="132"/>
        <v>0</v>
      </c>
      <c r="AU133" s="145">
        <f t="shared" si="132"/>
        <v>0</v>
      </c>
      <c r="AV133" s="145">
        <f t="shared" si="132"/>
        <v>0</v>
      </c>
      <c r="AW133" s="145">
        <f t="shared" si="131"/>
        <v>0</v>
      </c>
    </row>
    <row r="134" spans="1:50" ht="14.4" x14ac:dyDescent="0.3">
      <c r="A134" s="507"/>
      <c r="B134" s="508"/>
      <c r="C134" s="189" t="s">
        <v>94</v>
      </c>
      <c r="D134" s="190">
        <f>D74+D73+D57+D98</f>
        <v>0</v>
      </c>
      <c r="E134" s="190">
        <f>E74+E73+E57+E98</f>
        <v>0</v>
      </c>
      <c r="F134" s="190">
        <f>F74+F73+F57+F98</f>
        <v>0</v>
      </c>
      <c r="G134" s="190">
        <f>G74+G73+G57+G98</f>
        <v>0</v>
      </c>
      <c r="H134" s="190">
        <f>H74+H73+H57+H98</f>
        <v>0</v>
      </c>
      <c r="I134" s="190"/>
      <c r="J134" s="190">
        <f t="shared" ref="J134:Q134" si="134">J74+J73+J57+J98</f>
        <v>0</v>
      </c>
      <c r="K134" s="190">
        <f t="shared" si="134"/>
        <v>0</v>
      </c>
      <c r="L134" s="190">
        <f t="shared" si="134"/>
        <v>0</v>
      </c>
      <c r="M134" s="190">
        <f t="shared" si="134"/>
        <v>0</v>
      </c>
      <c r="N134" s="190">
        <f t="shared" si="134"/>
        <v>0</v>
      </c>
      <c r="O134" s="190">
        <f t="shared" si="134"/>
        <v>0</v>
      </c>
      <c r="P134" s="190">
        <f t="shared" si="134"/>
        <v>0</v>
      </c>
      <c r="Q134" s="190">
        <f t="shared" si="134"/>
        <v>0</v>
      </c>
      <c r="R134" s="190"/>
      <c r="S134" s="190">
        <f t="shared" ref="S134:AW134" si="135">S74+S73+S57+S98</f>
        <v>0</v>
      </c>
      <c r="T134" s="190">
        <f t="shared" si="135"/>
        <v>0</v>
      </c>
      <c r="U134" s="190">
        <f t="shared" si="135"/>
        <v>0</v>
      </c>
      <c r="V134" s="190">
        <f t="shared" si="135"/>
        <v>0</v>
      </c>
      <c r="W134" s="190">
        <f t="shared" si="135"/>
        <v>0</v>
      </c>
      <c r="X134" s="190">
        <f t="shared" si="135"/>
        <v>0</v>
      </c>
      <c r="Y134" s="190">
        <f t="shared" si="135"/>
        <v>0</v>
      </c>
      <c r="Z134" s="190">
        <f t="shared" si="135"/>
        <v>0</v>
      </c>
      <c r="AA134" s="190">
        <f t="shared" si="135"/>
        <v>0</v>
      </c>
      <c r="AB134" s="190">
        <f t="shared" si="135"/>
        <v>0</v>
      </c>
      <c r="AC134" s="190">
        <f t="shared" si="135"/>
        <v>0</v>
      </c>
      <c r="AD134" s="190">
        <f t="shared" si="135"/>
        <v>0</v>
      </c>
      <c r="AE134" s="190">
        <f t="shared" si="135"/>
        <v>0</v>
      </c>
      <c r="AF134" s="190">
        <f t="shared" si="135"/>
        <v>0</v>
      </c>
      <c r="AG134" s="190">
        <f t="shared" si="135"/>
        <v>0</v>
      </c>
      <c r="AH134" s="190">
        <f t="shared" si="135"/>
        <v>0</v>
      </c>
      <c r="AI134" s="190">
        <f t="shared" si="135"/>
        <v>0</v>
      </c>
      <c r="AJ134" s="190">
        <f t="shared" si="135"/>
        <v>0</v>
      </c>
      <c r="AK134" s="190">
        <f t="shared" si="135"/>
        <v>0</v>
      </c>
      <c r="AL134" s="190">
        <f t="shared" si="135"/>
        <v>0</v>
      </c>
      <c r="AM134" s="190">
        <f t="shared" si="135"/>
        <v>0</v>
      </c>
      <c r="AN134" s="190">
        <f t="shared" si="135"/>
        <v>0</v>
      </c>
      <c r="AO134" s="190">
        <f t="shared" si="135"/>
        <v>0</v>
      </c>
      <c r="AP134" s="190">
        <f t="shared" ref="AP134:AV134" si="136">AP74+AP73+AP57+AP98</f>
        <v>0</v>
      </c>
      <c r="AQ134" s="190">
        <f t="shared" si="136"/>
        <v>0</v>
      </c>
      <c r="AR134" s="190">
        <f t="shared" ref="AR134" si="137">AR74+AR73+AR57+AR98</f>
        <v>0</v>
      </c>
      <c r="AS134" s="190">
        <f t="shared" si="136"/>
        <v>0</v>
      </c>
      <c r="AT134" s="190">
        <f t="shared" si="136"/>
        <v>0</v>
      </c>
      <c r="AU134" s="190">
        <f t="shared" si="136"/>
        <v>0</v>
      </c>
      <c r="AV134" s="190">
        <f t="shared" si="136"/>
        <v>0</v>
      </c>
      <c r="AW134" s="190">
        <f t="shared" si="135"/>
        <v>0</v>
      </c>
      <c r="AX134" s="1"/>
    </row>
    <row r="135" spans="1:50" ht="14.4" x14ac:dyDescent="0.3">
      <c r="A135" s="507"/>
      <c r="B135" s="508"/>
      <c r="C135" s="189" t="s">
        <v>9</v>
      </c>
      <c r="D135" s="190">
        <f>D76+D58+D99</f>
        <v>0</v>
      </c>
      <c r="E135" s="190">
        <f>E76+E58+E99</f>
        <v>0</v>
      </c>
      <c r="F135" s="190">
        <f>F76+F58+F99</f>
        <v>0</v>
      </c>
      <c r="G135" s="190">
        <f>G76+G58+G99</f>
        <v>0</v>
      </c>
      <c r="H135" s="190">
        <f>H76+H58+H99</f>
        <v>0</v>
      </c>
      <c r="I135" s="190"/>
      <c r="J135" s="190">
        <f t="shared" ref="J135:Q135" si="138">J76+J58+J99</f>
        <v>0</v>
      </c>
      <c r="K135" s="190">
        <f t="shared" si="138"/>
        <v>0</v>
      </c>
      <c r="L135" s="190">
        <f t="shared" si="138"/>
        <v>0</v>
      </c>
      <c r="M135" s="190">
        <f t="shared" si="138"/>
        <v>0</v>
      </c>
      <c r="N135" s="190">
        <f t="shared" si="138"/>
        <v>0</v>
      </c>
      <c r="O135" s="190">
        <f t="shared" si="138"/>
        <v>0</v>
      </c>
      <c r="P135" s="190">
        <f t="shared" si="138"/>
        <v>0</v>
      </c>
      <c r="Q135" s="190">
        <f t="shared" si="138"/>
        <v>0</v>
      </c>
      <c r="R135" s="190"/>
      <c r="S135" s="190">
        <f t="shared" ref="S135:AW135" si="139">S76+S58+S99</f>
        <v>0</v>
      </c>
      <c r="T135" s="190">
        <f t="shared" si="139"/>
        <v>0</v>
      </c>
      <c r="U135" s="190">
        <f t="shared" si="139"/>
        <v>0</v>
      </c>
      <c r="V135" s="190">
        <f t="shared" si="139"/>
        <v>0</v>
      </c>
      <c r="W135" s="190">
        <f t="shared" si="139"/>
        <v>0</v>
      </c>
      <c r="X135" s="190">
        <f t="shared" si="139"/>
        <v>0</v>
      </c>
      <c r="Y135" s="190">
        <f t="shared" si="139"/>
        <v>0</v>
      </c>
      <c r="Z135" s="190">
        <f t="shared" si="139"/>
        <v>0</v>
      </c>
      <c r="AA135" s="190">
        <f t="shared" si="139"/>
        <v>0</v>
      </c>
      <c r="AB135" s="190">
        <f t="shared" si="139"/>
        <v>0</v>
      </c>
      <c r="AC135" s="190">
        <f t="shared" si="139"/>
        <v>0</v>
      </c>
      <c r="AD135" s="190">
        <f t="shared" si="139"/>
        <v>0</v>
      </c>
      <c r="AE135" s="190">
        <f t="shared" si="139"/>
        <v>0</v>
      </c>
      <c r="AF135" s="190">
        <f t="shared" si="139"/>
        <v>0</v>
      </c>
      <c r="AG135" s="190">
        <f t="shared" si="139"/>
        <v>0</v>
      </c>
      <c r="AH135" s="190">
        <f t="shared" si="139"/>
        <v>0</v>
      </c>
      <c r="AI135" s="190">
        <f t="shared" si="139"/>
        <v>0</v>
      </c>
      <c r="AJ135" s="190">
        <f t="shared" si="139"/>
        <v>0</v>
      </c>
      <c r="AK135" s="190">
        <f t="shared" si="139"/>
        <v>0</v>
      </c>
      <c r="AL135" s="190">
        <f t="shared" si="139"/>
        <v>0</v>
      </c>
      <c r="AM135" s="190">
        <f t="shared" si="139"/>
        <v>0</v>
      </c>
      <c r="AN135" s="190">
        <f t="shared" si="139"/>
        <v>0</v>
      </c>
      <c r="AO135" s="190">
        <f t="shared" si="139"/>
        <v>0</v>
      </c>
      <c r="AP135" s="190">
        <f t="shared" ref="AP135:AV135" si="140">AP76+AP58+AP99</f>
        <v>0</v>
      </c>
      <c r="AQ135" s="190">
        <f t="shared" si="140"/>
        <v>0</v>
      </c>
      <c r="AR135" s="190">
        <f t="shared" ref="AR135" si="141">AR76+AR58+AR99</f>
        <v>0</v>
      </c>
      <c r="AS135" s="190">
        <f t="shared" si="140"/>
        <v>0</v>
      </c>
      <c r="AT135" s="190">
        <f t="shared" si="140"/>
        <v>0</v>
      </c>
      <c r="AU135" s="190">
        <f t="shared" si="140"/>
        <v>0</v>
      </c>
      <c r="AV135" s="190">
        <f t="shared" si="140"/>
        <v>0</v>
      </c>
      <c r="AW135" s="190">
        <f t="shared" si="139"/>
        <v>0</v>
      </c>
      <c r="AX135" s="1"/>
    </row>
    <row r="136" spans="1:50" ht="14.4" x14ac:dyDescent="0.3">
      <c r="A136" s="507"/>
      <c r="B136" s="508"/>
      <c r="C136" s="162" t="s">
        <v>22</v>
      </c>
      <c r="D136" s="147">
        <f>D77+D35</f>
        <v>0</v>
      </c>
      <c r="E136" s="147">
        <f>E77+E35</f>
        <v>0</v>
      </c>
      <c r="F136" s="147">
        <f>F77+F35</f>
        <v>0</v>
      </c>
      <c r="G136" s="147">
        <f>G77+G35</f>
        <v>0</v>
      </c>
      <c r="H136" s="147">
        <f>H77+H35</f>
        <v>0</v>
      </c>
      <c r="I136" s="147"/>
      <c r="J136" s="147">
        <f>J77+J35</f>
        <v>0</v>
      </c>
      <c r="K136" s="147">
        <f t="shared" ref="K136:Q136" si="142">K77+K100</f>
        <v>0</v>
      </c>
      <c r="L136" s="147">
        <f t="shared" si="142"/>
        <v>0</v>
      </c>
      <c r="M136" s="147">
        <f t="shared" si="142"/>
        <v>0</v>
      </c>
      <c r="N136" s="147">
        <f t="shared" si="142"/>
        <v>0</v>
      </c>
      <c r="O136" s="147">
        <f t="shared" si="142"/>
        <v>0</v>
      </c>
      <c r="P136" s="147">
        <f t="shared" si="142"/>
        <v>0</v>
      </c>
      <c r="Q136" s="147">
        <f t="shared" si="142"/>
        <v>0</v>
      </c>
      <c r="R136" s="147"/>
      <c r="S136" s="147">
        <f t="shared" ref="S136:AW136" si="143">S77+S100</f>
        <v>0</v>
      </c>
      <c r="T136" s="147">
        <f t="shared" si="143"/>
        <v>0</v>
      </c>
      <c r="U136" s="147">
        <f t="shared" si="143"/>
        <v>0</v>
      </c>
      <c r="V136" s="147">
        <f t="shared" si="143"/>
        <v>0</v>
      </c>
      <c r="W136" s="147">
        <f t="shared" si="143"/>
        <v>0</v>
      </c>
      <c r="X136" s="147">
        <f t="shared" si="143"/>
        <v>0</v>
      </c>
      <c r="Y136" s="147">
        <f t="shared" si="143"/>
        <v>0</v>
      </c>
      <c r="Z136" s="147">
        <f t="shared" si="143"/>
        <v>0</v>
      </c>
      <c r="AA136" s="147">
        <f t="shared" si="143"/>
        <v>0</v>
      </c>
      <c r="AB136" s="147">
        <f t="shared" si="143"/>
        <v>0</v>
      </c>
      <c r="AC136" s="147">
        <f t="shared" si="143"/>
        <v>0</v>
      </c>
      <c r="AD136" s="147">
        <f t="shared" si="143"/>
        <v>0</v>
      </c>
      <c r="AE136" s="147">
        <f t="shared" si="143"/>
        <v>0</v>
      </c>
      <c r="AF136" s="147">
        <f t="shared" si="143"/>
        <v>0</v>
      </c>
      <c r="AG136" s="147">
        <f t="shared" si="143"/>
        <v>0</v>
      </c>
      <c r="AH136" s="147">
        <f t="shared" si="143"/>
        <v>0</v>
      </c>
      <c r="AI136" s="147">
        <f t="shared" si="143"/>
        <v>0</v>
      </c>
      <c r="AJ136" s="147">
        <f t="shared" si="143"/>
        <v>0</v>
      </c>
      <c r="AK136" s="147">
        <f t="shared" si="143"/>
        <v>0</v>
      </c>
      <c r="AL136" s="147">
        <f t="shared" si="143"/>
        <v>0</v>
      </c>
      <c r="AM136" s="147">
        <f t="shared" si="143"/>
        <v>0</v>
      </c>
      <c r="AN136" s="147">
        <f t="shared" si="143"/>
        <v>0</v>
      </c>
      <c r="AO136" s="147">
        <f t="shared" si="143"/>
        <v>0</v>
      </c>
      <c r="AP136" s="147">
        <f t="shared" ref="AP136:AV136" si="144">AP77+AP100</f>
        <v>0</v>
      </c>
      <c r="AQ136" s="147">
        <f t="shared" si="144"/>
        <v>0</v>
      </c>
      <c r="AR136" s="147">
        <f t="shared" ref="AR136" si="145">AR77+AR100</f>
        <v>0</v>
      </c>
      <c r="AS136" s="147">
        <f t="shared" si="144"/>
        <v>0</v>
      </c>
      <c r="AT136" s="147">
        <f t="shared" si="144"/>
        <v>0</v>
      </c>
      <c r="AU136" s="147">
        <f t="shared" si="144"/>
        <v>0</v>
      </c>
      <c r="AV136" s="147">
        <f t="shared" si="144"/>
        <v>0</v>
      </c>
      <c r="AW136" s="147">
        <f t="shared" si="143"/>
        <v>0</v>
      </c>
    </row>
    <row r="137" spans="1:50" ht="14.4" x14ac:dyDescent="0.3">
      <c r="A137" s="507"/>
      <c r="B137" s="508"/>
      <c r="C137" s="162" t="s">
        <v>33</v>
      </c>
      <c r="D137" s="147">
        <f>D78</f>
        <v>0</v>
      </c>
      <c r="E137" s="147">
        <f>E78+E101</f>
        <v>0</v>
      </c>
      <c r="F137" s="147">
        <f>F78+F101</f>
        <v>0</v>
      </c>
      <c r="G137" s="147">
        <f>G78+G101</f>
        <v>0</v>
      </c>
      <c r="H137" s="147">
        <f>H78+H101</f>
        <v>0</v>
      </c>
      <c r="I137" s="147"/>
      <c r="J137" s="147">
        <f>J78+J101</f>
        <v>0</v>
      </c>
      <c r="K137" s="147">
        <f t="shared" ref="K137:Q137" si="146">K78+K101+K35</f>
        <v>0</v>
      </c>
      <c r="L137" s="147">
        <f t="shared" si="146"/>
        <v>0</v>
      </c>
      <c r="M137" s="147">
        <f t="shared" si="146"/>
        <v>0</v>
      </c>
      <c r="N137" s="147">
        <f t="shared" si="146"/>
        <v>0</v>
      </c>
      <c r="O137" s="147">
        <f t="shared" si="146"/>
        <v>0</v>
      </c>
      <c r="P137" s="147">
        <f t="shared" si="146"/>
        <v>0</v>
      </c>
      <c r="Q137" s="147">
        <f t="shared" si="146"/>
        <v>0</v>
      </c>
      <c r="R137" s="147"/>
      <c r="S137" s="147">
        <f t="shared" ref="S137:AW137" si="147">S78+S101+S35</f>
        <v>0</v>
      </c>
      <c r="T137" s="147">
        <f t="shared" si="147"/>
        <v>0</v>
      </c>
      <c r="U137" s="147">
        <f t="shared" si="147"/>
        <v>0</v>
      </c>
      <c r="V137" s="147">
        <f t="shared" si="147"/>
        <v>0</v>
      </c>
      <c r="W137" s="147">
        <f t="shared" si="147"/>
        <v>0</v>
      </c>
      <c r="X137" s="147">
        <f t="shared" si="147"/>
        <v>0</v>
      </c>
      <c r="Y137" s="147">
        <f t="shared" si="147"/>
        <v>0</v>
      </c>
      <c r="Z137" s="147">
        <f t="shared" si="147"/>
        <v>0</v>
      </c>
      <c r="AA137" s="147">
        <f t="shared" si="147"/>
        <v>0</v>
      </c>
      <c r="AB137" s="147">
        <f t="shared" si="147"/>
        <v>0</v>
      </c>
      <c r="AC137" s="147">
        <f t="shared" si="147"/>
        <v>0</v>
      </c>
      <c r="AD137" s="147">
        <f t="shared" si="147"/>
        <v>0</v>
      </c>
      <c r="AE137" s="147">
        <f t="shared" si="147"/>
        <v>0</v>
      </c>
      <c r="AF137" s="147">
        <f t="shared" si="147"/>
        <v>0</v>
      </c>
      <c r="AG137" s="147">
        <f t="shared" si="147"/>
        <v>0</v>
      </c>
      <c r="AH137" s="147">
        <f t="shared" si="147"/>
        <v>0</v>
      </c>
      <c r="AI137" s="147">
        <f t="shared" si="147"/>
        <v>0</v>
      </c>
      <c r="AJ137" s="147">
        <f t="shared" si="147"/>
        <v>0</v>
      </c>
      <c r="AK137" s="147">
        <f t="shared" si="147"/>
        <v>0</v>
      </c>
      <c r="AL137" s="147">
        <f t="shared" si="147"/>
        <v>0</v>
      </c>
      <c r="AM137" s="147">
        <f t="shared" si="147"/>
        <v>0</v>
      </c>
      <c r="AN137" s="147">
        <f t="shared" si="147"/>
        <v>0</v>
      </c>
      <c r="AO137" s="147">
        <f t="shared" si="147"/>
        <v>0</v>
      </c>
      <c r="AP137" s="147">
        <f t="shared" ref="AP137:AV137" si="148">AP78+AP101+AP35</f>
        <v>0</v>
      </c>
      <c r="AQ137" s="147">
        <f>AQ78+AQ101+AQ35</f>
        <v>0</v>
      </c>
      <c r="AR137" s="147">
        <f>AR78+AR101+AR35</f>
        <v>0</v>
      </c>
      <c r="AS137" s="147">
        <f t="shared" si="148"/>
        <v>0</v>
      </c>
      <c r="AT137" s="147">
        <f t="shared" si="148"/>
        <v>0</v>
      </c>
      <c r="AU137" s="147">
        <f t="shared" si="148"/>
        <v>0</v>
      </c>
      <c r="AV137" s="147">
        <f t="shared" si="148"/>
        <v>0</v>
      </c>
      <c r="AW137" s="147">
        <f t="shared" si="147"/>
        <v>0</v>
      </c>
    </row>
    <row r="138" spans="1:50" ht="14.4" x14ac:dyDescent="0.3">
      <c r="A138" s="507"/>
      <c r="B138" s="508"/>
      <c r="C138" s="162" t="s">
        <v>184</v>
      </c>
      <c r="D138" s="147">
        <f t="shared" ref="D138:H139" si="149">D36</f>
        <v>1846000</v>
      </c>
      <c r="E138" s="147">
        <f t="shared" si="149"/>
        <v>0</v>
      </c>
      <c r="F138" s="147">
        <f t="shared" si="149"/>
        <v>0</v>
      </c>
      <c r="G138" s="147">
        <f t="shared" si="149"/>
        <v>0</v>
      </c>
      <c r="H138" s="147">
        <f t="shared" si="149"/>
        <v>0</v>
      </c>
      <c r="I138" s="147"/>
      <c r="J138" s="147">
        <f t="shared" ref="J138:Q139" si="150">J36</f>
        <v>0</v>
      </c>
      <c r="K138" s="147">
        <f t="shared" si="150"/>
        <v>1846000</v>
      </c>
      <c r="L138" s="147">
        <f t="shared" si="150"/>
        <v>0</v>
      </c>
      <c r="M138" s="147">
        <f t="shared" si="150"/>
        <v>0</v>
      </c>
      <c r="N138" s="147">
        <f t="shared" si="150"/>
        <v>0</v>
      </c>
      <c r="O138" s="147">
        <f t="shared" si="150"/>
        <v>0</v>
      </c>
      <c r="P138" s="147">
        <f t="shared" si="150"/>
        <v>0</v>
      </c>
      <c r="Q138" s="147">
        <f t="shared" si="150"/>
        <v>0</v>
      </c>
      <c r="R138" s="147"/>
      <c r="S138" s="147">
        <f>S36</f>
        <v>1846000</v>
      </c>
      <c r="T138" s="147">
        <f t="shared" ref="T138:AW138" si="151">T36</f>
        <v>0</v>
      </c>
      <c r="U138" s="147">
        <f t="shared" si="151"/>
        <v>0</v>
      </c>
      <c r="V138" s="147">
        <f t="shared" si="151"/>
        <v>0</v>
      </c>
      <c r="W138" s="147">
        <f t="shared" si="151"/>
        <v>0</v>
      </c>
      <c r="X138" s="147">
        <f t="shared" si="151"/>
        <v>0</v>
      </c>
      <c r="Y138" s="147">
        <f t="shared" si="151"/>
        <v>1846000</v>
      </c>
      <c r="Z138" s="147">
        <f t="shared" si="151"/>
        <v>0</v>
      </c>
      <c r="AA138" s="147">
        <f t="shared" si="151"/>
        <v>0</v>
      </c>
      <c r="AB138" s="147">
        <f t="shared" si="151"/>
        <v>0</v>
      </c>
      <c r="AC138" s="147">
        <f t="shared" si="151"/>
        <v>0</v>
      </c>
      <c r="AD138" s="147">
        <f t="shared" si="151"/>
        <v>0</v>
      </c>
      <c r="AE138" s="147">
        <f t="shared" si="151"/>
        <v>0</v>
      </c>
      <c r="AF138" s="147">
        <f t="shared" si="151"/>
        <v>0</v>
      </c>
      <c r="AG138" s="147">
        <f t="shared" si="151"/>
        <v>1846000</v>
      </c>
      <c r="AH138" s="147">
        <f t="shared" si="151"/>
        <v>0</v>
      </c>
      <c r="AI138" s="147">
        <f t="shared" si="151"/>
        <v>0</v>
      </c>
      <c r="AJ138" s="147">
        <f t="shared" si="151"/>
        <v>0</v>
      </c>
      <c r="AK138" s="147">
        <f t="shared" si="151"/>
        <v>0</v>
      </c>
      <c r="AL138" s="147">
        <f t="shared" si="151"/>
        <v>0</v>
      </c>
      <c r="AM138" s="147">
        <f t="shared" si="151"/>
        <v>0</v>
      </c>
      <c r="AN138" s="147">
        <f t="shared" si="151"/>
        <v>0</v>
      </c>
      <c r="AO138" s="147">
        <f t="shared" si="151"/>
        <v>1846000</v>
      </c>
      <c r="AP138" s="147">
        <f t="shared" ref="AP138:AV138" si="152">AP36</f>
        <v>0</v>
      </c>
      <c r="AQ138" s="147">
        <f>AQ36</f>
        <v>0</v>
      </c>
      <c r="AR138" s="147">
        <f>AR36</f>
        <v>0</v>
      </c>
      <c r="AS138" s="147">
        <f t="shared" si="152"/>
        <v>0</v>
      </c>
      <c r="AT138" s="147">
        <f t="shared" si="152"/>
        <v>0</v>
      </c>
      <c r="AU138" s="147">
        <f t="shared" si="152"/>
        <v>0</v>
      </c>
      <c r="AV138" s="147">
        <f t="shared" si="152"/>
        <v>1846000</v>
      </c>
      <c r="AW138" s="147">
        <f t="shared" si="151"/>
        <v>1846000</v>
      </c>
    </row>
    <row r="139" spans="1:50" ht="14.4" x14ac:dyDescent="0.3">
      <c r="A139" s="507"/>
      <c r="B139" s="508"/>
      <c r="C139" s="162" t="s">
        <v>89</v>
      </c>
      <c r="D139" s="147">
        <f t="shared" si="149"/>
        <v>0</v>
      </c>
      <c r="E139" s="147">
        <f t="shared" si="149"/>
        <v>0</v>
      </c>
      <c r="F139" s="147">
        <f t="shared" si="149"/>
        <v>0</v>
      </c>
      <c r="G139" s="147">
        <f t="shared" si="149"/>
        <v>0</v>
      </c>
      <c r="H139" s="147">
        <f t="shared" si="149"/>
        <v>0</v>
      </c>
      <c r="I139" s="147"/>
      <c r="J139" s="147">
        <f t="shared" si="150"/>
        <v>0</v>
      </c>
      <c r="K139" s="147">
        <f t="shared" si="150"/>
        <v>0</v>
      </c>
      <c r="L139" s="191">
        <f t="shared" si="150"/>
        <v>0</v>
      </c>
      <c r="M139" s="191">
        <f t="shared" si="150"/>
        <v>0</v>
      </c>
      <c r="N139" s="191">
        <f t="shared" si="150"/>
        <v>0</v>
      </c>
      <c r="O139" s="191">
        <f t="shared" si="150"/>
        <v>0</v>
      </c>
      <c r="P139" s="191">
        <f t="shared" si="150"/>
        <v>0</v>
      </c>
      <c r="Q139" s="191">
        <f t="shared" si="150"/>
        <v>0</v>
      </c>
      <c r="R139" s="191"/>
      <c r="S139" s="191">
        <f t="shared" ref="S139:AW139" si="153">S37</f>
        <v>0</v>
      </c>
      <c r="T139" s="191">
        <f t="shared" si="153"/>
        <v>0</v>
      </c>
      <c r="U139" s="191">
        <f t="shared" si="153"/>
        <v>0</v>
      </c>
      <c r="V139" s="191">
        <f t="shared" si="153"/>
        <v>0</v>
      </c>
      <c r="W139" s="191">
        <f t="shared" si="153"/>
        <v>0</v>
      </c>
      <c r="X139" s="191">
        <f t="shared" si="153"/>
        <v>0</v>
      </c>
      <c r="Y139" s="191">
        <f t="shared" si="153"/>
        <v>0</v>
      </c>
      <c r="Z139" s="191">
        <f t="shared" si="153"/>
        <v>0</v>
      </c>
      <c r="AA139" s="191">
        <f t="shared" si="153"/>
        <v>0</v>
      </c>
      <c r="AB139" s="191">
        <f t="shared" si="153"/>
        <v>0</v>
      </c>
      <c r="AC139" s="191">
        <f t="shared" si="153"/>
        <v>0</v>
      </c>
      <c r="AD139" s="191">
        <f t="shared" si="153"/>
        <v>0</v>
      </c>
      <c r="AE139" s="191">
        <f t="shared" si="153"/>
        <v>0</v>
      </c>
      <c r="AF139" s="191">
        <f t="shared" si="153"/>
        <v>0</v>
      </c>
      <c r="AG139" s="191">
        <f t="shared" si="153"/>
        <v>0</v>
      </c>
      <c r="AH139" s="191">
        <f t="shared" si="153"/>
        <v>0</v>
      </c>
      <c r="AI139" s="191">
        <f t="shared" si="153"/>
        <v>0</v>
      </c>
      <c r="AJ139" s="191">
        <f t="shared" si="153"/>
        <v>0</v>
      </c>
      <c r="AK139" s="191">
        <f t="shared" si="153"/>
        <v>0</v>
      </c>
      <c r="AL139" s="191">
        <f t="shared" si="153"/>
        <v>0</v>
      </c>
      <c r="AM139" s="191">
        <f t="shared" si="153"/>
        <v>0</v>
      </c>
      <c r="AN139" s="191">
        <f t="shared" si="153"/>
        <v>0</v>
      </c>
      <c r="AO139" s="191">
        <f t="shared" si="153"/>
        <v>0</v>
      </c>
      <c r="AP139" s="191">
        <f t="shared" ref="AP139:AV139" si="154">AP37</f>
        <v>0</v>
      </c>
      <c r="AQ139" s="191">
        <f>AQ37</f>
        <v>0</v>
      </c>
      <c r="AR139" s="191">
        <f>AR37</f>
        <v>0</v>
      </c>
      <c r="AS139" s="191">
        <f t="shared" si="154"/>
        <v>0</v>
      </c>
      <c r="AT139" s="191">
        <f t="shared" si="154"/>
        <v>0</v>
      </c>
      <c r="AU139" s="191">
        <f t="shared" si="154"/>
        <v>0</v>
      </c>
      <c r="AV139" s="191">
        <f t="shared" si="154"/>
        <v>0</v>
      </c>
      <c r="AW139" s="191">
        <f t="shared" si="153"/>
        <v>0</v>
      </c>
    </row>
    <row r="140" spans="1:50" ht="14.4" x14ac:dyDescent="0.3">
      <c r="A140" s="507"/>
      <c r="B140" s="508"/>
      <c r="C140" s="162" t="s">
        <v>34</v>
      </c>
      <c r="D140" s="147">
        <f>D79+D102</f>
        <v>0</v>
      </c>
      <c r="E140" s="147">
        <f>E79+E102</f>
        <v>0</v>
      </c>
      <c r="F140" s="147">
        <f>F79+F102</f>
        <v>0</v>
      </c>
      <c r="G140" s="147">
        <f>G79+G102</f>
        <v>0</v>
      </c>
      <c r="H140" s="147">
        <f>H79+H102</f>
        <v>0</v>
      </c>
      <c r="I140" s="147"/>
      <c r="J140" s="147">
        <f t="shared" ref="J140:Q140" si="155">J79+J102</f>
        <v>0</v>
      </c>
      <c r="K140" s="147">
        <f t="shared" si="155"/>
        <v>0</v>
      </c>
      <c r="L140" s="147">
        <f t="shared" si="155"/>
        <v>0</v>
      </c>
      <c r="M140" s="147">
        <f t="shared" si="155"/>
        <v>0</v>
      </c>
      <c r="N140" s="147">
        <f t="shared" si="155"/>
        <v>0</v>
      </c>
      <c r="O140" s="147">
        <f t="shared" si="155"/>
        <v>0</v>
      </c>
      <c r="P140" s="147">
        <f t="shared" si="155"/>
        <v>0</v>
      </c>
      <c r="Q140" s="147">
        <f t="shared" si="155"/>
        <v>0</v>
      </c>
      <c r="R140" s="147"/>
      <c r="S140" s="147">
        <f t="shared" ref="S140:AW140" si="156">S79+S102</f>
        <v>0</v>
      </c>
      <c r="T140" s="147">
        <f t="shared" si="156"/>
        <v>0</v>
      </c>
      <c r="U140" s="147">
        <f t="shared" si="156"/>
        <v>0</v>
      </c>
      <c r="V140" s="147">
        <f t="shared" si="156"/>
        <v>0</v>
      </c>
      <c r="W140" s="147">
        <f t="shared" si="156"/>
        <v>0</v>
      </c>
      <c r="X140" s="147">
        <f t="shared" si="156"/>
        <v>0</v>
      </c>
      <c r="Y140" s="147">
        <f t="shared" si="156"/>
        <v>0</v>
      </c>
      <c r="Z140" s="147">
        <f t="shared" si="156"/>
        <v>0</v>
      </c>
      <c r="AA140" s="147">
        <f t="shared" si="156"/>
        <v>0</v>
      </c>
      <c r="AB140" s="147">
        <f t="shared" si="156"/>
        <v>0</v>
      </c>
      <c r="AC140" s="147">
        <f t="shared" si="156"/>
        <v>0</v>
      </c>
      <c r="AD140" s="147">
        <f t="shared" si="156"/>
        <v>0</v>
      </c>
      <c r="AE140" s="147">
        <f t="shared" si="156"/>
        <v>0</v>
      </c>
      <c r="AF140" s="147">
        <f t="shared" si="156"/>
        <v>0</v>
      </c>
      <c r="AG140" s="147">
        <f t="shared" si="156"/>
        <v>0</v>
      </c>
      <c r="AH140" s="147">
        <f t="shared" si="156"/>
        <v>0</v>
      </c>
      <c r="AI140" s="147">
        <f t="shared" si="156"/>
        <v>0</v>
      </c>
      <c r="AJ140" s="147">
        <f t="shared" si="156"/>
        <v>0</v>
      </c>
      <c r="AK140" s="147">
        <f t="shared" si="156"/>
        <v>0</v>
      </c>
      <c r="AL140" s="147">
        <f t="shared" si="156"/>
        <v>0</v>
      </c>
      <c r="AM140" s="147">
        <f t="shared" si="156"/>
        <v>0</v>
      </c>
      <c r="AN140" s="147">
        <f t="shared" si="156"/>
        <v>0</v>
      </c>
      <c r="AO140" s="147">
        <f t="shared" si="156"/>
        <v>0</v>
      </c>
      <c r="AP140" s="147">
        <f t="shared" ref="AP140:AV140" si="157">AP79+AP102</f>
        <v>0</v>
      </c>
      <c r="AQ140" s="147">
        <f t="shared" si="157"/>
        <v>0</v>
      </c>
      <c r="AR140" s="147">
        <f t="shared" ref="AR140" si="158">AR79+AR102</f>
        <v>0</v>
      </c>
      <c r="AS140" s="147">
        <f t="shared" si="157"/>
        <v>0</v>
      </c>
      <c r="AT140" s="147">
        <f t="shared" si="157"/>
        <v>0</v>
      </c>
      <c r="AU140" s="147">
        <f t="shared" si="157"/>
        <v>0</v>
      </c>
      <c r="AV140" s="147">
        <f t="shared" si="157"/>
        <v>0</v>
      </c>
      <c r="AW140" s="147">
        <f t="shared" si="156"/>
        <v>0</v>
      </c>
    </row>
    <row r="141" spans="1:50" ht="14.4" x14ac:dyDescent="0.3">
      <c r="A141" s="507"/>
      <c r="B141" s="508"/>
      <c r="C141" s="162" t="s">
        <v>10</v>
      </c>
      <c r="D141" s="147">
        <f>D81+D59+D38+D103</f>
        <v>0</v>
      </c>
      <c r="E141" s="147">
        <f>E81+E59+E38+E103</f>
        <v>8700</v>
      </c>
      <c r="F141" s="147">
        <f>F81+F59+F38+F103</f>
        <v>0</v>
      </c>
      <c r="G141" s="147">
        <f>G81+G59+G38+G103</f>
        <v>0</v>
      </c>
      <c r="H141" s="147">
        <f>H81+H59+H38+H103</f>
        <v>0</v>
      </c>
      <c r="I141" s="147"/>
      <c r="J141" s="147">
        <f t="shared" ref="J141:Q141" si="159">J81+J59+J38+J103</f>
        <v>0</v>
      </c>
      <c r="K141" s="147">
        <f t="shared" si="159"/>
        <v>8700</v>
      </c>
      <c r="L141" s="147">
        <f t="shared" si="159"/>
        <v>0</v>
      </c>
      <c r="M141" s="147">
        <f t="shared" si="159"/>
        <v>0</v>
      </c>
      <c r="N141" s="147">
        <f t="shared" si="159"/>
        <v>0</v>
      </c>
      <c r="O141" s="147">
        <f t="shared" si="159"/>
        <v>0</v>
      </c>
      <c r="P141" s="147">
        <f t="shared" si="159"/>
        <v>0</v>
      </c>
      <c r="Q141" s="147">
        <f t="shared" si="159"/>
        <v>0</v>
      </c>
      <c r="R141" s="147"/>
      <c r="S141" s="147">
        <f t="shared" ref="S141:AW141" si="160">S81+S59+S38+S103</f>
        <v>8700</v>
      </c>
      <c r="T141" s="147">
        <f t="shared" si="160"/>
        <v>0</v>
      </c>
      <c r="U141" s="147">
        <f t="shared" si="160"/>
        <v>0</v>
      </c>
      <c r="V141" s="147">
        <f t="shared" si="160"/>
        <v>0</v>
      </c>
      <c r="W141" s="147">
        <f t="shared" si="160"/>
        <v>0</v>
      </c>
      <c r="X141" s="147">
        <f t="shared" si="160"/>
        <v>0</v>
      </c>
      <c r="Y141" s="147">
        <f t="shared" si="160"/>
        <v>8700</v>
      </c>
      <c r="Z141" s="147">
        <f t="shared" si="160"/>
        <v>0</v>
      </c>
      <c r="AA141" s="147">
        <f t="shared" si="160"/>
        <v>0</v>
      </c>
      <c r="AB141" s="147">
        <f t="shared" si="160"/>
        <v>0</v>
      </c>
      <c r="AC141" s="147">
        <f t="shared" si="160"/>
        <v>0</v>
      </c>
      <c r="AD141" s="147">
        <f t="shared" si="160"/>
        <v>0</v>
      </c>
      <c r="AE141" s="147">
        <f t="shared" si="160"/>
        <v>0</v>
      </c>
      <c r="AF141" s="147">
        <f t="shared" si="160"/>
        <v>0</v>
      </c>
      <c r="AG141" s="147">
        <f t="shared" si="160"/>
        <v>8700</v>
      </c>
      <c r="AH141" s="147">
        <f t="shared" si="160"/>
        <v>0</v>
      </c>
      <c r="AI141" s="147">
        <f t="shared" si="160"/>
        <v>0</v>
      </c>
      <c r="AJ141" s="147">
        <f t="shared" si="160"/>
        <v>0</v>
      </c>
      <c r="AK141" s="147">
        <f t="shared" si="160"/>
        <v>0</v>
      </c>
      <c r="AL141" s="147">
        <f t="shared" si="160"/>
        <v>0</v>
      </c>
      <c r="AM141" s="147">
        <f t="shared" si="160"/>
        <v>0</v>
      </c>
      <c r="AN141" s="147">
        <f t="shared" si="160"/>
        <v>0</v>
      </c>
      <c r="AO141" s="147">
        <f t="shared" si="160"/>
        <v>8700</v>
      </c>
      <c r="AP141" s="147">
        <f t="shared" ref="AP141:AV141" si="161">AP81+AP59+AP38+AP103</f>
        <v>0</v>
      </c>
      <c r="AQ141" s="147">
        <f>AQ81+AQ59+AQ38+AQ103</f>
        <v>0</v>
      </c>
      <c r="AR141" s="147">
        <f>AR81+AR59+AR38+AR103</f>
        <v>0</v>
      </c>
      <c r="AS141" s="147">
        <f t="shared" si="161"/>
        <v>0</v>
      </c>
      <c r="AT141" s="147">
        <f t="shared" si="161"/>
        <v>0</v>
      </c>
      <c r="AU141" s="147">
        <f t="shared" si="161"/>
        <v>0</v>
      </c>
      <c r="AV141" s="147">
        <f t="shared" si="161"/>
        <v>8700</v>
      </c>
      <c r="AW141" s="147">
        <f t="shared" si="160"/>
        <v>8700</v>
      </c>
    </row>
    <row r="142" spans="1:50" ht="14.4" x14ac:dyDescent="0.3">
      <c r="A142" s="507"/>
      <c r="B142" s="508"/>
      <c r="C142" s="162" t="s">
        <v>2</v>
      </c>
      <c r="D142" s="147">
        <f>D82+D60+D39+D72+D104</f>
        <v>9654423</v>
      </c>
      <c r="E142" s="147">
        <f>E82+E60+E39+E72+E104</f>
        <v>-102699</v>
      </c>
      <c r="F142" s="147">
        <f>F82+F60+F39+F72+F104</f>
        <v>0</v>
      </c>
      <c r="G142" s="147">
        <f>G82+G60+G39+G72+G104</f>
        <v>93999</v>
      </c>
      <c r="H142" s="147">
        <f>H82+H60+H39+H72+H104</f>
        <v>0</v>
      </c>
      <c r="I142" s="147"/>
      <c r="J142" s="147">
        <f t="shared" ref="J142:Q142" si="162">J82+J60+J39+J72+J104</f>
        <v>0</v>
      </c>
      <c r="K142" s="147">
        <f t="shared" si="162"/>
        <v>9645723</v>
      </c>
      <c r="L142" s="147">
        <f t="shared" si="162"/>
        <v>0</v>
      </c>
      <c r="M142" s="147">
        <f t="shared" si="162"/>
        <v>0</v>
      </c>
      <c r="N142" s="147">
        <f t="shared" si="162"/>
        <v>0</v>
      </c>
      <c r="O142" s="147">
        <f t="shared" si="162"/>
        <v>0</v>
      </c>
      <c r="P142" s="147">
        <f t="shared" si="162"/>
        <v>0</v>
      </c>
      <c r="Q142" s="147">
        <f t="shared" si="162"/>
        <v>0</v>
      </c>
      <c r="R142" s="147"/>
      <c r="S142" s="147">
        <f t="shared" ref="S142:AW142" si="163">S82+S60+S39+S72+S104</f>
        <v>9645723</v>
      </c>
      <c r="T142" s="147">
        <f t="shared" si="163"/>
        <v>0</v>
      </c>
      <c r="U142" s="147">
        <f t="shared" si="163"/>
        <v>0</v>
      </c>
      <c r="V142" s="147">
        <f t="shared" si="163"/>
        <v>0</v>
      </c>
      <c r="W142" s="147">
        <f t="shared" si="163"/>
        <v>186980</v>
      </c>
      <c r="X142" s="147">
        <f t="shared" si="163"/>
        <v>0</v>
      </c>
      <c r="Y142" s="147">
        <f t="shared" si="163"/>
        <v>9832703</v>
      </c>
      <c r="Z142" s="147">
        <f t="shared" si="163"/>
        <v>0</v>
      </c>
      <c r="AA142" s="147">
        <f t="shared" si="163"/>
        <v>0</v>
      </c>
      <c r="AB142" s="147">
        <f t="shared" si="163"/>
        <v>0</v>
      </c>
      <c r="AC142" s="147">
        <f t="shared" si="163"/>
        <v>0</v>
      </c>
      <c r="AD142" s="147">
        <f t="shared" si="163"/>
        <v>0</v>
      </c>
      <c r="AE142" s="147">
        <f t="shared" si="163"/>
        <v>-186980</v>
      </c>
      <c r="AF142" s="147">
        <f t="shared" si="163"/>
        <v>0</v>
      </c>
      <c r="AG142" s="147">
        <f t="shared" si="163"/>
        <v>9645723</v>
      </c>
      <c r="AH142" s="147">
        <f t="shared" si="163"/>
        <v>0</v>
      </c>
      <c r="AI142" s="147">
        <f t="shared" si="163"/>
        <v>0</v>
      </c>
      <c r="AJ142" s="147">
        <f t="shared" si="163"/>
        <v>0</v>
      </c>
      <c r="AK142" s="147">
        <f t="shared" si="163"/>
        <v>0</v>
      </c>
      <c r="AL142" s="147">
        <f t="shared" si="163"/>
        <v>0</v>
      </c>
      <c r="AM142" s="147">
        <f t="shared" si="163"/>
        <v>0</v>
      </c>
      <c r="AN142" s="147">
        <f t="shared" si="163"/>
        <v>0</v>
      </c>
      <c r="AO142" s="147">
        <f t="shared" si="163"/>
        <v>9645723</v>
      </c>
      <c r="AP142" s="147">
        <f t="shared" ref="AP142:AV142" si="164">AP82+AP60+AP39+AP72+AP104</f>
        <v>0</v>
      </c>
      <c r="AQ142" s="147">
        <f>AQ82+AQ60+AQ39+AQ72+AQ104</f>
        <v>0</v>
      </c>
      <c r="AR142" s="147">
        <f>AR82+AR60+AR39+AR72+AR104</f>
        <v>0</v>
      </c>
      <c r="AS142" s="147">
        <f t="shared" si="164"/>
        <v>0</v>
      </c>
      <c r="AT142" s="147">
        <f t="shared" si="164"/>
        <v>-405</v>
      </c>
      <c r="AU142" s="147">
        <f t="shared" si="164"/>
        <v>0</v>
      </c>
      <c r="AV142" s="147">
        <f t="shared" si="164"/>
        <v>9645318</v>
      </c>
      <c r="AW142" s="147">
        <f t="shared" si="163"/>
        <v>794707</v>
      </c>
    </row>
    <row r="143" spans="1:50" ht="14.4" x14ac:dyDescent="0.3">
      <c r="A143" s="507"/>
      <c r="B143" s="508"/>
      <c r="C143" s="162" t="s">
        <v>35</v>
      </c>
      <c r="D143" s="147">
        <f>D83+D105</f>
        <v>0</v>
      </c>
      <c r="E143" s="147">
        <f>E83+E105</f>
        <v>0</v>
      </c>
      <c r="F143" s="147">
        <f>F83+F105</f>
        <v>0</v>
      </c>
      <c r="G143" s="147">
        <f>G83+G105</f>
        <v>0</v>
      </c>
      <c r="H143" s="147">
        <f>H83+H105</f>
        <v>0</v>
      </c>
      <c r="I143" s="147"/>
      <c r="J143" s="147">
        <f t="shared" ref="J143:Q143" si="165">J83+J105</f>
        <v>0</v>
      </c>
      <c r="K143" s="147">
        <f t="shared" si="165"/>
        <v>0</v>
      </c>
      <c r="L143" s="147">
        <f t="shared" si="165"/>
        <v>0</v>
      </c>
      <c r="M143" s="147">
        <f t="shared" si="165"/>
        <v>0</v>
      </c>
      <c r="N143" s="147">
        <f t="shared" si="165"/>
        <v>0</v>
      </c>
      <c r="O143" s="147">
        <f t="shared" si="165"/>
        <v>0</v>
      </c>
      <c r="P143" s="147">
        <f t="shared" si="165"/>
        <v>0</v>
      </c>
      <c r="Q143" s="147">
        <f t="shared" si="165"/>
        <v>0</v>
      </c>
      <c r="R143" s="147"/>
      <c r="S143" s="147">
        <f t="shared" ref="S143:AW143" si="166">S83+S105</f>
        <v>0</v>
      </c>
      <c r="T143" s="147">
        <f t="shared" si="166"/>
        <v>0</v>
      </c>
      <c r="U143" s="147">
        <f t="shared" si="166"/>
        <v>0</v>
      </c>
      <c r="V143" s="147">
        <f t="shared" si="166"/>
        <v>0</v>
      </c>
      <c r="W143" s="147">
        <f t="shared" si="166"/>
        <v>0</v>
      </c>
      <c r="X143" s="147">
        <f t="shared" si="166"/>
        <v>0</v>
      </c>
      <c r="Y143" s="147">
        <f t="shared" si="166"/>
        <v>0</v>
      </c>
      <c r="Z143" s="147">
        <f t="shared" si="166"/>
        <v>0</v>
      </c>
      <c r="AA143" s="147">
        <f t="shared" si="166"/>
        <v>0</v>
      </c>
      <c r="AB143" s="147">
        <f t="shared" si="166"/>
        <v>0</v>
      </c>
      <c r="AC143" s="147">
        <f t="shared" si="166"/>
        <v>0</v>
      </c>
      <c r="AD143" s="147">
        <f t="shared" si="166"/>
        <v>0</v>
      </c>
      <c r="AE143" s="147">
        <f t="shared" si="166"/>
        <v>0</v>
      </c>
      <c r="AF143" s="147">
        <f t="shared" si="166"/>
        <v>0</v>
      </c>
      <c r="AG143" s="147">
        <f t="shared" si="166"/>
        <v>0</v>
      </c>
      <c r="AH143" s="147">
        <f t="shared" si="166"/>
        <v>0</v>
      </c>
      <c r="AI143" s="147">
        <f t="shared" si="166"/>
        <v>0</v>
      </c>
      <c r="AJ143" s="147">
        <f t="shared" si="166"/>
        <v>0</v>
      </c>
      <c r="AK143" s="147">
        <f t="shared" si="166"/>
        <v>0</v>
      </c>
      <c r="AL143" s="147">
        <f t="shared" si="166"/>
        <v>0</v>
      </c>
      <c r="AM143" s="147">
        <f t="shared" si="166"/>
        <v>0</v>
      </c>
      <c r="AN143" s="147">
        <f t="shared" si="166"/>
        <v>0</v>
      </c>
      <c r="AO143" s="147">
        <f t="shared" si="166"/>
        <v>0</v>
      </c>
      <c r="AP143" s="147">
        <f t="shared" ref="AP143:AV143" si="167">AP83+AP105</f>
        <v>0</v>
      </c>
      <c r="AQ143" s="147">
        <f t="shared" si="167"/>
        <v>0</v>
      </c>
      <c r="AR143" s="147">
        <f t="shared" ref="AR143" si="168">AR83+AR105</f>
        <v>0</v>
      </c>
      <c r="AS143" s="147">
        <f t="shared" si="167"/>
        <v>0</v>
      </c>
      <c r="AT143" s="147">
        <f t="shared" si="167"/>
        <v>0</v>
      </c>
      <c r="AU143" s="147">
        <f t="shared" si="167"/>
        <v>0</v>
      </c>
      <c r="AV143" s="147">
        <f t="shared" si="167"/>
        <v>0</v>
      </c>
      <c r="AW143" s="147">
        <f t="shared" si="166"/>
        <v>0</v>
      </c>
    </row>
    <row r="144" spans="1:50" ht="14.4" x14ac:dyDescent="0.3">
      <c r="A144" s="507"/>
      <c r="B144" s="508"/>
      <c r="C144" s="162" t="s">
        <v>117</v>
      </c>
      <c r="D144" s="193">
        <f>D40+D106</f>
        <v>200000</v>
      </c>
      <c r="E144" s="193">
        <f>E40+E106</f>
        <v>0</v>
      </c>
      <c r="F144" s="193">
        <f>F40+F106</f>
        <v>0</v>
      </c>
      <c r="G144" s="193">
        <f>G40+G106</f>
        <v>0</v>
      </c>
      <c r="H144" s="193">
        <f>H40+H106</f>
        <v>0</v>
      </c>
      <c r="I144" s="193"/>
      <c r="J144" s="193">
        <f t="shared" ref="J144:Q144" si="169">J40+J106</f>
        <v>0</v>
      </c>
      <c r="K144" s="193">
        <f t="shared" si="169"/>
        <v>200000</v>
      </c>
      <c r="L144" s="193">
        <f t="shared" si="169"/>
        <v>0</v>
      </c>
      <c r="M144" s="193">
        <f t="shared" si="169"/>
        <v>0</v>
      </c>
      <c r="N144" s="193">
        <f t="shared" si="169"/>
        <v>0</v>
      </c>
      <c r="O144" s="193">
        <f t="shared" si="169"/>
        <v>0</v>
      </c>
      <c r="P144" s="193">
        <f t="shared" si="169"/>
        <v>0</v>
      </c>
      <c r="Q144" s="193">
        <f t="shared" si="169"/>
        <v>0</v>
      </c>
      <c r="R144" s="193"/>
      <c r="S144" s="193">
        <f t="shared" ref="S144:AW144" si="170">S40+S106</f>
        <v>200000</v>
      </c>
      <c r="T144" s="193">
        <f t="shared" si="170"/>
        <v>0</v>
      </c>
      <c r="U144" s="193">
        <f t="shared" si="170"/>
        <v>0</v>
      </c>
      <c r="V144" s="193">
        <f t="shared" si="170"/>
        <v>0</v>
      </c>
      <c r="W144" s="193">
        <f t="shared" si="170"/>
        <v>0</v>
      </c>
      <c r="X144" s="193">
        <f t="shared" si="170"/>
        <v>0</v>
      </c>
      <c r="Y144" s="193">
        <f t="shared" si="170"/>
        <v>200000</v>
      </c>
      <c r="Z144" s="193">
        <f t="shared" si="170"/>
        <v>0</v>
      </c>
      <c r="AA144" s="193">
        <f t="shared" si="170"/>
        <v>0</v>
      </c>
      <c r="AB144" s="193">
        <f t="shared" si="170"/>
        <v>0</v>
      </c>
      <c r="AC144" s="193">
        <f t="shared" si="170"/>
        <v>0</v>
      </c>
      <c r="AD144" s="193">
        <f t="shared" si="170"/>
        <v>0</v>
      </c>
      <c r="AE144" s="193">
        <f t="shared" si="170"/>
        <v>0</v>
      </c>
      <c r="AF144" s="193">
        <f t="shared" si="170"/>
        <v>0</v>
      </c>
      <c r="AG144" s="193">
        <f t="shared" si="170"/>
        <v>200000</v>
      </c>
      <c r="AH144" s="193">
        <f t="shared" si="170"/>
        <v>0</v>
      </c>
      <c r="AI144" s="193">
        <f t="shared" si="170"/>
        <v>0</v>
      </c>
      <c r="AJ144" s="193">
        <f t="shared" si="170"/>
        <v>0</v>
      </c>
      <c r="AK144" s="193">
        <f t="shared" si="170"/>
        <v>0</v>
      </c>
      <c r="AL144" s="193">
        <f t="shared" si="170"/>
        <v>0</v>
      </c>
      <c r="AM144" s="193">
        <f t="shared" si="170"/>
        <v>0</v>
      </c>
      <c r="AN144" s="193">
        <f t="shared" si="170"/>
        <v>0</v>
      </c>
      <c r="AO144" s="193">
        <f t="shared" si="170"/>
        <v>200000</v>
      </c>
      <c r="AP144" s="193">
        <f t="shared" ref="AP144:AV144" si="171">AP40+AP106</f>
        <v>0</v>
      </c>
      <c r="AQ144" s="193">
        <f>AQ40+AQ106</f>
        <v>0</v>
      </c>
      <c r="AR144" s="193">
        <f>AR40+AR106</f>
        <v>0</v>
      </c>
      <c r="AS144" s="193">
        <f t="shared" si="171"/>
        <v>0</v>
      </c>
      <c r="AT144" s="193">
        <f t="shared" si="171"/>
        <v>0</v>
      </c>
      <c r="AU144" s="193">
        <f t="shared" si="171"/>
        <v>0</v>
      </c>
      <c r="AV144" s="193">
        <f t="shared" si="171"/>
        <v>200000</v>
      </c>
      <c r="AW144" s="193">
        <f t="shared" si="170"/>
        <v>0</v>
      </c>
    </row>
    <row r="145" spans="1:50" ht="14.4" x14ac:dyDescent="0.3">
      <c r="A145" s="507"/>
      <c r="B145" s="508"/>
      <c r="C145" s="162" t="s">
        <v>11</v>
      </c>
      <c r="D145" s="147">
        <f>D84+D61+D41+D107</f>
        <v>2230314</v>
      </c>
      <c r="E145" s="147">
        <f>E84+E61+E41+E107</f>
        <v>0</v>
      </c>
      <c r="F145" s="147">
        <f>F84+F61+F41+F107</f>
        <v>0</v>
      </c>
      <c r="G145" s="147">
        <f>G84+G61+G41+G107</f>
        <v>0</v>
      </c>
      <c r="H145" s="147">
        <f>H84+H61+H41+H107</f>
        <v>0</v>
      </c>
      <c r="I145" s="147"/>
      <c r="J145" s="147">
        <f t="shared" ref="J145:Q145" si="172">J84+J61+J41+J107</f>
        <v>0</v>
      </c>
      <c r="K145" s="147">
        <f t="shared" si="172"/>
        <v>2230314</v>
      </c>
      <c r="L145" s="147">
        <f t="shared" si="172"/>
        <v>0</v>
      </c>
      <c r="M145" s="147">
        <f t="shared" si="172"/>
        <v>0</v>
      </c>
      <c r="N145" s="147">
        <f t="shared" si="172"/>
        <v>0</v>
      </c>
      <c r="O145" s="147">
        <f t="shared" si="172"/>
        <v>0</v>
      </c>
      <c r="P145" s="147">
        <f t="shared" si="172"/>
        <v>0</v>
      </c>
      <c r="Q145" s="147">
        <f t="shared" si="172"/>
        <v>0</v>
      </c>
      <c r="R145" s="147"/>
      <c r="S145" s="147">
        <f t="shared" ref="S145:AW145" si="173">S84+S61+S41+S107</f>
        <v>2230314</v>
      </c>
      <c r="T145" s="147">
        <f t="shared" si="173"/>
        <v>0</v>
      </c>
      <c r="U145" s="147">
        <f t="shared" si="173"/>
        <v>0</v>
      </c>
      <c r="V145" s="147">
        <f t="shared" si="173"/>
        <v>0</v>
      </c>
      <c r="W145" s="147">
        <f t="shared" si="173"/>
        <v>0</v>
      </c>
      <c r="X145" s="147">
        <f t="shared" si="173"/>
        <v>0</v>
      </c>
      <c r="Y145" s="147">
        <f t="shared" si="173"/>
        <v>2230314</v>
      </c>
      <c r="Z145" s="147">
        <f t="shared" si="173"/>
        <v>0</v>
      </c>
      <c r="AA145" s="147">
        <f t="shared" si="173"/>
        <v>0</v>
      </c>
      <c r="AB145" s="147">
        <f t="shared" si="173"/>
        <v>0</v>
      </c>
      <c r="AC145" s="147">
        <f t="shared" si="173"/>
        <v>0</v>
      </c>
      <c r="AD145" s="147">
        <f t="shared" si="173"/>
        <v>0</v>
      </c>
      <c r="AE145" s="147">
        <f t="shared" si="173"/>
        <v>0</v>
      </c>
      <c r="AF145" s="147">
        <f t="shared" si="173"/>
        <v>0</v>
      </c>
      <c r="AG145" s="147">
        <f t="shared" si="173"/>
        <v>2230314</v>
      </c>
      <c r="AH145" s="147">
        <f t="shared" si="173"/>
        <v>0</v>
      </c>
      <c r="AI145" s="147">
        <f t="shared" si="173"/>
        <v>0</v>
      </c>
      <c r="AJ145" s="147">
        <f t="shared" si="173"/>
        <v>0</v>
      </c>
      <c r="AK145" s="147">
        <f t="shared" si="173"/>
        <v>0</v>
      </c>
      <c r="AL145" s="147">
        <f t="shared" si="173"/>
        <v>0</v>
      </c>
      <c r="AM145" s="147">
        <f t="shared" si="173"/>
        <v>0</v>
      </c>
      <c r="AN145" s="147">
        <f t="shared" si="173"/>
        <v>0</v>
      </c>
      <c r="AO145" s="147">
        <f t="shared" si="173"/>
        <v>2230314</v>
      </c>
      <c r="AP145" s="147">
        <f t="shared" ref="AP145:AV145" si="174">AP84+AP61+AP41+AP107</f>
        <v>0</v>
      </c>
      <c r="AQ145" s="147">
        <f>AQ84+AQ61+AQ41+AQ107</f>
        <v>0</v>
      </c>
      <c r="AR145" s="147">
        <f>AR84+AR61+AR41+AR107</f>
        <v>0</v>
      </c>
      <c r="AS145" s="147">
        <f t="shared" si="174"/>
        <v>0</v>
      </c>
      <c r="AT145" s="147">
        <f t="shared" si="174"/>
        <v>0</v>
      </c>
      <c r="AU145" s="147">
        <f t="shared" si="174"/>
        <v>0</v>
      </c>
      <c r="AV145" s="147">
        <f t="shared" si="174"/>
        <v>2230314</v>
      </c>
      <c r="AW145" s="147">
        <f t="shared" si="173"/>
        <v>3888</v>
      </c>
    </row>
    <row r="146" spans="1:50" ht="14.4" x14ac:dyDescent="0.3">
      <c r="A146" s="507"/>
      <c r="B146" s="508"/>
      <c r="C146" s="162" t="s">
        <v>91</v>
      </c>
      <c r="D146" s="147">
        <f>D42</f>
        <v>0</v>
      </c>
      <c r="E146" s="147">
        <f>E42</f>
        <v>0</v>
      </c>
      <c r="F146" s="147">
        <f>F42</f>
        <v>0</v>
      </c>
      <c r="G146" s="147">
        <f>G42</f>
        <v>0</v>
      </c>
      <c r="H146" s="147">
        <f>H42</f>
        <v>0</v>
      </c>
      <c r="I146" s="147"/>
      <c r="J146" s="147">
        <f t="shared" ref="J146:Q146" si="175">J42</f>
        <v>0</v>
      </c>
      <c r="K146" s="147">
        <f t="shared" si="175"/>
        <v>0</v>
      </c>
      <c r="L146" s="191">
        <f t="shared" si="175"/>
        <v>0</v>
      </c>
      <c r="M146" s="191">
        <f t="shared" si="175"/>
        <v>0</v>
      </c>
      <c r="N146" s="191">
        <f t="shared" si="175"/>
        <v>0</v>
      </c>
      <c r="O146" s="191">
        <f t="shared" si="175"/>
        <v>0</v>
      </c>
      <c r="P146" s="191">
        <f t="shared" si="175"/>
        <v>0</v>
      </c>
      <c r="Q146" s="191">
        <f t="shared" si="175"/>
        <v>0</v>
      </c>
      <c r="R146" s="191"/>
      <c r="S146" s="191">
        <f t="shared" ref="S146:AW146" si="176">S42</f>
        <v>0</v>
      </c>
      <c r="T146" s="191">
        <f t="shared" si="176"/>
        <v>0</v>
      </c>
      <c r="U146" s="191">
        <f t="shared" si="176"/>
        <v>0</v>
      </c>
      <c r="V146" s="191">
        <f t="shared" si="176"/>
        <v>0</v>
      </c>
      <c r="W146" s="191">
        <f t="shared" si="176"/>
        <v>0</v>
      </c>
      <c r="X146" s="191">
        <f t="shared" si="176"/>
        <v>0</v>
      </c>
      <c r="Y146" s="191">
        <f t="shared" si="176"/>
        <v>0</v>
      </c>
      <c r="Z146" s="191">
        <f t="shared" si="176"/>
        <v>0</v>
      </c>
      <c r="AA146" s="191">
        <f t="shared" si="176"/>
        <v>0</v>
      </c>
      <c r="AB146" s="191">
        <f t="shared" si="176"/>
        <v>0</v>
      </c>
      <c r="AC146" s="191">
        <f t="shared" si="176"/>
        <v>0</v>
      </c>
      <c r="AD146" s="191">
        <f t="shared" si="176"/>
        <v>0</v>
      </c>
      <c r="AE146" s="191">
        <f t="shared" si="176"/>
        <v>0</v>
      </c>
      <c r="AF146" s="191">
        <f t="shared" si="176"/>
        <v>0</v>
      </c>
      <c r="AG146" s="191">
        <f t="shared" si="176"/>
        <v>0</v>
      </c>
      <c r="AH146" s="191">
        <f t="shared" si="176"/>
        <v>0</v>
      </c>
      <c r="AI146" s="191">
        <f t="shared" si="176"/>
        <v>0</v>
      </c>
      <c r="AJ146" s="191">
        <f t="shared" si="176"/>
        <v>0</v>
      </c>
      <c r="AK146" s="191">
        <f t="shared" si="176"/>
        <v>0</v>
      </c>
      <c r="AL146" s="191">
        <f t="shared" si="176"/>
        <v>0</v>
      </c>
      <c r="AM146" s="191">
        <f t="shared" si="176"/>
        <v>0</v>
      </c>
      <c r="AN146" s="191">
        <f t="shared" si="176"/>
        <v>0</v>
      </c>
      <c r="AO146" s="191">
        <f t="shared" si="176"/>
        <v>0</v>
      </c>
      <c r="AP146" s="191">
        <f t="shared" ref="AP146:AV146" si="177">AP42</f>
        <v>0</v>
      </c>
      <c r="AQ146" s="191">
        <f>AQ42</f>
        <v>0</v>
      </c>
      <c r="AR146" s="191">
        <f>AR42</f>
        <v>0</v>
      </c>
      <c r="AS146" s="191">
        <f t="shared" si="177"/>
        <v>0</v>
      </c>
      <c r="AT146" s="191">
        <f t="shared" si="177"/>
        <v>0</v>
      </c>
      <c r="AU146" s="191">
        <f t="shared" si="177"/>
        <v>0</v>
      </c>
      <c r="AV146" s="191">
        <f t="shared" si="177"/>
        <v>0</v>
      </c>
      <c r="AW146" s="191">
        <f t="shared" si="176"/>
        <v>0</v>
      </c>
    </row>
    <row r="147" spans="1:50" ht="14.4" x14ac:dyDescent="0.3">
      <c r="A147" s="507"/>
      <c r="B147" s="508"/>
      <c r="C147" s="162" t="s">
        <v>12</v>
      </c>
      <c r="D147" s="147">
        <f>D85+D62+D108+D43+D50</f>
        <v>5202970</v>
      </c>
      <c r="E147" s="147">
        <f>E85+E62+E108+E43+E50</f>
        <v>93999</v>
      </c>
      <c r="F147" s="147">
        <f>F85+F62+F108+F43+F50</f>
        <v>0</v>
      </c>
      <c r="G147" s="147">
        <f>G85+G62+G108+G43+G50</f>
        <v>15008</v>
      </c>
      <c r="H147" s="147">
        <f>H85+H62+H108+H43+H50</f>
        <v>0</v>
      </c>
      <c r="I147" s="147"/>
      <c r="J147" s="147">
        <f t="shared" ref="J147:Q147" si="178">J85+J62+J108+J43+J50</f>
        <v>0</v>
      </c>
      <c r="K147" s="147">
        <f t="shared" si="178"/>
        <v>5311977</v>
      </c>
      <c r="L147" s="147">
        <f t="shared" si="178"/>
        <v>0</v>
      </c>
      <c r="M147" s="147">
        <f t="shared" si="178"/>
        <v>0</v>
      </c>
      <c r="N147" s="147">
        <f t="shared" si="178"/>
        <v>0</v>
      </c>
      <c r="O147" s="147">
        <f t="shared" si="178"/>
        <v>0</v>
      </c>
      <c r="P147" s="147">
        <f t="shared" si="178"/>
        <v>0</v>
      </c>
      <c r="Q147" s="147">
        <f t="shared" si="178"/>
        <v>0</v>
      </c>
      <c r="R147" s="147"/>
      <c r="S147" s="147">
        <f t="shared" ref="S147:AW147" si="179">S85+S62+S108+S43+S50</f>
        <v>5311977</v>
      </c>
      <c r="T147" s="147">
        <f t="shared" si="179"/>
        <v>-4930998</v>
      </c>
      <c r="U147" s="147">
        <f t="shared" si="179"/>
        <v>0</v>
      </c>
      <c r="V147" s="147">
        <f t="shared" si="179"/>
        <v>0</v>
      </c>
      <c r="W147" s="147">
        <f t="shared" si="179"/>
        <v>0</v>
      </c>
      <c r="X147" s="147">
        <f t="shared" si="179"/>
        <v>0</v>
      </c>
      <c r="Y147" s="147">
        <f t="shared" si="179"/>
        <v>380979</v>
      </c>
      <c r="Z147" s="147">
        <f t="shared" si="179"/>
        <v>0</v>
      </c>
      <c r="AA147" s="147">
        <f t="shared" si="179"/>
        <v>0</v>
      </c>
      <c r="AB147" s="147">
        <f t="shared" si="179"/>
        <v>0</v>
      </c>
      <c r="AC147" s="147">
        <f t="shared" si="179"/>
        <v>0</v>
      </c>
      <c r="AD147" s="147">
        <f t="shared" si="179"/>
        <v>0</v>
      </c>
      <c r="AE147" s="147">
        <f t="shared" si="179"/>
        <v>0</v>
      </c>
      <c r="AF147" s="147">
        <f t="shared" si="179"/>
        <v>0</v>
      </c>
      <c r="AG147" s="147">
        <f t="shared" si="179"/>
        <v>380979</v>
      </c>
      <c r="AH147" s="147">
        <f t="shared" si="179"/>
        <v>0</v>
      </c>
      <c r="AI147" s="147">
        <f t="shared" si="179"/>
        <v>0</v>
      </c>
      <c r="AJ147" s="147">
        <f t="shared" si="179"/>
        <v>0</v>
      </c>
      <c r="AK147" s="147">
        <f t="shared" si="179"/>
        <v>0</v>
      </c>
      <c r="AL147" s="147">
        <f t="shared" si="179"/>
        <v>0</v>
      </c>
      <c r="AM147" s="147">
        <f t="shared" si="179"/>
        <v>0</v>
      </c>
      <c r="AN147" s="147">
        <f t="shared" si="179"/>
        <v>0</v>
      </c>
      <c r="AO147" s="147">
        <f t="shared" si="179"/>
        <v>380979</v>
      </c>
      <c r="AP147" s="147">
        <f t="shared" ref="AP147:AV147" si="180">AP85+AP62+AP108+AP43+AP50</f>
        <v>0</v>
      </c>
      <c r="AQ147" s="147">
        <f>AQ85+AQ62+AQ108+AQ43+AQ50</f>
        <v>0</v>
      </c>
      <c r="AR147" s="147">
        <f>AR85+AR62+AR108+AR43+AR50</f>
        <v>0</v>
      </c>
      <c r="AS147" s="147">
        <f t="shared" si="180"/>
        <v>0</v>
      </c>
      <c r="AT147" s="147">
        <f t="shared" si="180"/>
        <v>8839</v>
      </c>
      <c r="AU147" s="147">
        <f t="shared" si="180"/>
        <v>0</v>
      </c>
      <c r="AV147" s="147">
        <f t="shared" si="180"/>
        <v>389818</v>
      </c>
      <c r="AW147" s="147">
        <f t="shared" si="179"/>
        <v>289824</v>
      </c>
    </row>
    <row r="148" spans="1:50" ht="14.4" x14ac:dyDescent="0.3">
      <c r="A148" s="507"/>
      <c r="B148" s="508"/>
      <c r="C148" s="189" t="s">
        <v>95</v>
      </c>
      <c r="D148" s="190">
        <f>D109+D86+D72+D63+D50+D44</f>
        <v>19133707</v>
      </c>
      <c r="E148" s="190">
        <f>E109+E86+E72+E63+E50+E44</f>
        <v>0</v>
      </c>
      <c r="F148" s="190">
        <f>F109+F86+F72+F63+F50+F44</f>
        <v>0</v>
      </c>
      <c r="G148" s="190">
        <f>G109+G86+G72+G63+G50+G44</f>
        <v>109007</v>
      </c>
      <c r="H148" s="190">
        <f>H109+H86+H72+H63+H50+H44</f>
        <v>0</v>
      </c>
      <c r="I148" s="190"/>
      <c r="J148" s="190">
        <f t="shared" ref="J148:Q148" si="181">J109+J86+J72+J63+J50+J44</f>
        <v>0</v>
      </c>
      <c r="K148" s="190">
        <f t="shared" si="181"/>
        <v>19242714</v>
      </c>
      <c r="L148" s="190">
        <f t="shared" si="181"/>
        <v>0</v>
      </c>
      <c r="M148" s="190">
        <f t="shared" si="181"/>
        <v>0</v>
      </c>
      <c r="N148" s="190">
        <f t="shared" si="181"/>
        <v>0</v>
      </c>
      <c r="O148" s="190">
        <f t="shared" si="181"/>
        <v>0</v>
      </c>
      <c r="P148" s="190">
        <f t="shared" si="181"/>
        <v>0</v>
      </c>
      <c r="Q148" s="190">
        <f t="shared" si="181"/>
        <v>0</v>
      </c>
      <c r="R148" s="190"/>
      <c r="S148" s="190">
        <f t="shared" ref="S148:AW148" si="182">S109+S86+S72+S63+S50+S44</f>
        <v>19242714</v>
      </c>
      <c r="T148" s="190">
        <f t="shared" si="182"/>
        <v>-4930998</v>
      </c>
      <c r="U148" s="190">
        <f t="shared" si="182"/>
        <v>0</v>
      </c>
      <c r="V148" s="190">
        <f t="shared" si="182"/>
        <v>0</v>
      </c>
      <c r="W148" s="190">
        <f t="shared" si="182"/>
        <v>186980</v>
      </c>
      <c r="X148" s="190">
        <f t="shared" si="182"/>
        <v>0</v>
      </c>
      <c r="Y148" s="190">
        <f t="shared" si="182"/>
        <v>14498696</v>
      </c>
      <c r="Z148" s="190">
        <f t="shared" si="182"/>
        <v>0</v>
      </c>
      <c r="AA148" s="190">
        <f t="shared" si="182"/>
        <v>0</v>
      </c>
      <c r="AB148" s="190">
        <f t="shared" si="182"/>
        <v>0</v>
      </c>
      <c r="AC148" s="190">
        <f t="shared" si="182"/>
        <v>0</v>
      </c>
      <c r="AD148" s="190">
        <f t="shared" si="182"/>
        <v>0</v>
      </c>
      <c r="AE148" s="190">
        <f t="shared" si="182"/>
        <v>-186980</v>
      </c>
      <c r="AF148" s="190">
        <f t="shared" si="182"/>
        <v>0</v>
      </c>
      <c r="AG148" s="190">
        <f t="shared" si="182"/>
        <v>14311716</v>
      </c>
      <c r="AH148" s="190">
        <f t="shared" si="182"/>
        <v>0</v>
      </c>
      <c r="AI148" s="190">
        <f t="shared" si="182"/>
        <v>0</v>
      </c>
      <c r="AJ148" s="190">
        <f t="shared" si="182"/>
        <v>0</v>
      </c>
      <c r="AK148" s="190">
        <f t="shared" si="182"/>
        <v>0</v>
      </c>
      <c r="AL148" s="190">
        <f t="shared" si="182"/>
        <v>0</v>
      </c>
      <c r="AM148" s="190">
        <f t="shared" si="182"/>
        <v>0</v>
      </c>
      <c r="AN148" s="190">
        <f t="shared" si="182"/>
        <v>0</v>
      </c>
      <c r="AO148" s="190">
        <f t="shared" si="182"/>
        <v>14311716</v>
      </c>
      <c r="AP148" s="190">
        <f t="shared" ref="AP148:AV148" si="183">AP109+AP86+AP72+AP63+AP50+AP44</f>
        <v>0</v>
      </c>
      <c r="AQ148" s="190">
        <f t="shared" si="183"/>
        <v>0</v>
      </c>
      <c r="AR148" s="190">
        <f t="shared" si="183"/>
        <v>0</v>
      </c>
      <c r="AS148" s="190">
        <f t="shared" si="183"/>
        <v>0</v>
      </c>
      <c r="AT148" s="190">
        <f t="shared" si="183"/>
        <v>8434</v>
      </c>
      <c r="AU148" s="190">
        <f t="shared" si="183"/>
        <v>0</v>
      </c>
      <c r="AV148" s="190">
        <f t="shared" si="183"/>
        <v>14320150</v>
      </c>
      <c r="AW148" s="190">
        <f t="shared" si="182"/>
        <v>2943119</v>
      </c>
      <c r="AX148" s="1"/>
    </row>
    <row r="149" spans="1:50" ht="14.4" x14ac:dyDescent="0.3">
      <c r="A149" s="507"/>
      <c r="B149" s="508"/>
      <c r="C149" s="162" t="s">
        <v>36</v>
      </c>
      <c r="D149" s="147">
        <f>D87</f>
        <v>0</v>
      </c>
      <c r="E149" s="147">
        <f>E87</f>
        <v>0</v>
      </c>
      <c r="F149" s="147">
        <f>F87</f>
        <v>0</v>
      </c>
      <c r="G149" s="147">
        <f>G87</f>
        <v>0</v>
      </c>
      <c r="H149" s="147">
        <f>H87</f>
        <v>0</v>
      </c>
      <c r="I149" s="147"/>
      <c r="J149" s="147">
        <f t="shared" ref="J149:Q149" si="184">J87</f>
        <v>0</v>
      </c>
      <c r="K149" s="147">
        <f t="shared" si="184"/>
        <v>0</v>
      </c>
      <c r="L149" s="191">
        <f t="shared" si="184"/>
        <v>0</v>
      </c>
      <c r="M149" s="191">
        <f t="shared" si="184"/>
        <v>0</v>
      </c>
      <c r="N149" s="191">
        <f t="shared" si="184"/>
        <v>0</v>
      </c>
      <c r="O149" s="191">
        <f t="shared" si="184"/>
        <v>0</v>
      </c>
      <c r="P149" s="191">
        <f t="shared" si="184"/>
        <v>0</v>
      </c>
      <c r="Q149" s="191">
        <f t="shared" si="184"/>
        <v>0</v>
      </c>
      <c r="R149" s="191"/>
      <c r="S149" s="191">
        <f t="shared" ref="S149:AW149" si="185">S87</f>
        <v>0</v>
      </c>
      <c r="T149" s="191">
        <f t="shared" si="185"/>
        <v>0</v>
      </c>
      <c r="U149" s="191">
        <f t="shared" si="185"/>
        <v>0</v>
      </c>
      <c r="V149" s="191">
        <f t="shared" si="185"/>
        <v>0</v>
      </c>
      <c r="W149" s="191">
        <f t="shared" si="185"/>
        <v>0</v>
      </c>
      <c r="X149" s="191">
        <f t="shared" si="185"/>
        <v>0</v>
      </c>
      <c r="Y149" s="191">
        <f t="shared" si="185"/>
        <v>0</v>
      </c>
      <c r="Z149" s="191">
        <f t="shared" si="185"/>
        <v>0</v>
      </c>
      <c r="AA149" s="191">
        <f t="shared" si="185"/>
        <v>0</v>
      </c>
      <c r="AB149" s="191">
        <f t="shared" si="185"/>
        <v>0</v>
      </c>
      <c r="AC149" s="191">
        <f t="shared" si="185"/>
        <v>0</v>
      </c>
      <c r="AD149" s="191">
        <f t="shared" si="185"/>
        <v>0</v>
      </c>
      <c r="AE149" s="191">
        <f t="shared" si="185"/>
        <v>0</v>
      </c>
      <c r="AF149" s="191">
        <f t="shared" si="185"/>
        <v>0</v>
      </c>
      <c r="AG149" s="191">
        <f t="shared" si="185"/>
        <v>0</v>
      </c>
      <c r="AH149" s="191">
        <f t="shared" si="185"/>
        <v>0</v>
      </c>
      <c r="AI149" s="191">
        <f t="shared" si="185"/>
        <v>0</v>
      </c>
      <c r="AJ149" s="191">
        <f t="shared" si="185"/>
        <v>0</v>
      </c>
      <c r="AK149" s="191">
        <f t="shared" si="185"/>
        <v>0</v>
      </c>
      <c r="AL149" s="191">
        <f t="shared" si="185"/>
        <v>0</v>
      </c>
      <c r="AM149" s="191">
        <f t="shared" si="185"/>
        <v>0</v>
      </c>
      <c r="AN149" s="191">
        <f t="shared" si="185"/>
        <v>0</v>
      </c>
      <c r="AO149" s="191">
        <f t="shared" si="185"/>
        <v>0</v>
      </c>
      <c r="AP149" s="191">
        <f t="shared" ref="AP149:AV149" si="186">AP87</f>
        <v>0</v>
      </c>
      <c r="AQ149" s="191">
        <f t="shared" si="186"/>
        <v>0</v>
      </c>
      <c r="AR149" s="191">
        <f t="shared" ref="AR149" si="187">AR87</f>
        <v>0</v>
      </c>
      <c r="AS149" s="191">
        <f t="shared" si="186"/>
        <v>0</v>
      </c>
      <c r="AT149" s="191">
        <f t="shared" si="186"/>
        <v>0</v>
      </c>
      <c r="AU149" s="191">
        <f t="shared" si="186"/>
        <v>0</v>
      </c>
      <c r="AV149" s="191">
        <f t="shared" si="186"/>
        <v>0</v>
      </c>
      <c r="AW149" s="191">
        <f t="shared" si="185"/>
        <v>0</v>
      </c>
    </row>
    <row r="150" spans="1:50" ht="14.4" x14ac:dyDescent="0.3">
      <c r="A150" s="507"/>
      <c r="B150" s="508"/>
      <c r="C150" s="162" t="s">
        <v>23</v>
      </c>
      <c r="D150" s="147">
        <f>D54+D51+D55+D45+D110</f>
        <v>31069824</v>
      </c>
      <c r="E150" s="147">
        <f>E53+E51+E55+E45+E110</f>
        <v>0</v>
      </c>
      <c r="F150" s="147">
        <f>F53+F51+F55+F45+F110</f>
        <v>0</v>
      </c>
      <c r="G150" s="147">
        <f>G53+G51+G55+G45+G110</f>
        <v>0</v>
      </c>
      <c r="H150" s="147">
        <f>H53+H51+H55+H45+H110</f>
        <v>246</v>
      </c>
      <c r="I150" s="147"/>
      <c r="J150" s="147">
        <f>J53+J51+J55+J45+J110</f>
        <v>80269</v>
      </c>
      <c r="K150" s="147">
        <f>K54+K51+K55+K45+K110</f>
        <v>31150339</v>
      </c>
      <c r="L150" s="147">
        <f t="shared" ref="L150:S150" si="188">L54+L51+L55+L45+L110</f>
        <v>0</v>
      </c>
      <c r="M150" s="147">
        <f t="shared" si="188"/>
        <v>0</v>
      </c>
      <c r="N150" s="147">
        <f t="shared" si="188"/>
        <v>0</v>
      </c>
      <c r="O150" s="147">
        <f t="shared" si="188"/>
        <v>0</v>
      </c>
      <c r="P150" s="147">
        <f t="shared" si="188"/>
        <v>0</v>
      </c>
      <c r="Q150" s="147">
        <f t="shared" si="188"/>
        <v>0</v>
      </c>
      <c r="R150" s="147">
        <f t="shared" si="188"/>
        <v>0</v>
      </c>
      <c r="S150" s="147">
        <f t="shared" si="188"/>
        <v>31150339</v>
      </c>
      <c r="T150" s="147">
        <f>T54+T51+T55+T45+T110+T88</f>
        <v>4930998</v>
      </c>
      <c r="U150" s="147">
        <f t="shared" ref="U150:X150" si="189">U53+U51+U55+U45+U110</f>
        <v>0</v>
      </c>
      <c r="V150" s="147">
        <f t="shared" si="189"/>
        <v>0</v>
      </c>
      <c r="W150" s="147">
        <f t="shared" si="189"/>
        <v>0</v>
      </c>
      <c r="X150" s="147">
        <f t="shared" si="189"/>
        <v>0</v>
      </c>
      <c r="Y150" s="147">
        <f>Y51+Y55+Y45+Y110+Y88+Y54</f>
        <v>36081337</v>
      </c>
      <c r="Z150" s="147">
        <f t="shared" ref="Z150:AW150" si="190">Z51+Z55+Z45+Z110+Z88+Z54</f>
        <v>0</v>
      </c>
      <c r="AA150" s="147">
        <f t="shared" si="190"/>
        <v>0</v>
      </c>
      <c r="AB150" s="147">
        <f t="shared" si="190"/>
        <v>0</v>
      </c>
      <c r="AC150" s="147">
        <f t="shared" si="190"/>
        <v>0</v>
      </c>
      <c r="AD150" s="147">
        <f t="shared" si="190"/>
        <v>0</v>
      </c>
      <c r="AE150" s="147">
        <f t="shared" si="190"/>
        <v>0</v>
      </c>
      <c r="AF150" s="147">
        <f t="shared" si="190"/>
        <v>0</v>
      </c>
      <c r="AG150" s="147">
        <f t="shared" si="190"/>
        <v>36081337</v>
      </c>
      <c r="AH150" s="147">
        <f t="shared" si="190"/>
        <v>0</v>
      </c>
      <c r="AI150" s="147">
        <f t="shared" si="190"/>
        <v>0</v>
      </c>
      <c r="AJ150" s="147">
        <f t="shared" si="190"/>
        <v>0</v>
      </c>
      <c r="AK150" s="147">
        <f t="shared" si="190"/>
        <v>0</v>
      </c>
      <c r="AL150" s="147">
        <f t="shared" si="190"/>
        <v>0</v>
      </c>
      <c r="AM150" s="147">
        <f t="shared" si="190"/>
        <v>0</v>
      </c>
      <c r="AN150" s="147">
        <f t="shared" si="190"/>
        <v>0</v>
      </c>
      <c r="AO150" s="147">
        <f t="shared" si="190"/>
        <v>36081337</v>
      </c>
      <c r="AP150" s="147">
        <f t="shared" ref="AP150:AV150" si="191">AP51+AP55+AP45+AP110+AP88+AP54</f>
        <v>0</v>
      </c>
      <c r="AQ150" s="147">
        <f t="shared" si="191"/>
        <v>0</v>
      </c>
      <c r="AR150" s="147">
        <f t="shared" ref="AR150" si="192">AR51+AR55+AR45+AR110+AR88+AR54</f>
        <v>0</v>
      </c>
      <c r="AS150" s="147">
        <f t="shared" si="191"/>
        <v>0</v>
      </c>
      <c r="AT150" s="147">
        <f t="shared" si="191"/>
        <v>0</v>
      </c>
      <c r="AU150" s="147">
        <f t="shared" si="191"/>
        <v>8423049</v>
      </c>
      <c r="AV150" s="147">
        <f t="shared" si="191"/>
        <v>44504386</v>
      </c>
      <c r="AW150" s="147">
        <f t="shared" si="190"/>
        <v>40694386</v>
      </c>
    </row>
    <row r="151" spans="1:50" ht="14.4" x14ac:dyDescent="0.3">
      <c r="A151" s="507"/>
      <c r="B151" s="508"/>
      <c r="C151" s="162" t="s">
        <v>5</v>
      </c>
      <c r="D151" s="147">
        <f>D53+D56+D46</f>
        <v>33752196</v>
      </c>
      <c r="E151" s="147">
        <f>E54+E56+E46</f>
        <v>0</v>
      </c>
      <c r="F151" s="147">
        <f>F54+F56+F46</f>
        <v>0</v>
      </c>
      <c r="G151" s="147">
        <f>G54+G56+G46</f>
        <v>0</v>
      </c>
      <c r="H151" s="147">
        <f>H54+H56+H46</f>
        <v>0</v>
      </c>
      <c r="I151" s="147"/>
      <c r="J151" s="147">
        <f>J54+J56+J46</f>
        <v>0</v>
      </c>
      <c r="K151" s="147">
        <f>K53+K56+K46</f>
        <v>33752196</v>
      </c>
      <c r="L151" s="191">
        <f t="shared" ref="L151:Q151" si="193">L54+L56+L46</f>
        <v>0</v>
      </c>
      <c r="M151" s="191">
        <f t="shared" si="193"/>
        <v>0</v>
      </c>
      <c r="N151" s="191">
        <f t="shared" si="193"/>
        <v>0</v>
      </c>
      <c r="O151" s="191">
        <f t="shared" si="193"/>
        <v>0</v>
      </c>
      <c r="P151" s="191">
        <f t="shared" si="193"/>
        <v>0</v>
      </c>
      <c r="Q151" s="191">
        <f t="shared" si="193"/>
        <v>0</v>
      </c>
      <c r="R151" s="191"/>
      <c r="S151" s="191">
        <f t="shared" ref="S151:X151" si="194">S54+S56+S46</f>
        <v>51204696</v>
      </c>
      <c r="T151" s="191">
        <f t="shared" si="194"/>
        <v>0</v>
      </c>
      <c r="U151" s="191">
        <f t="shared" si="194"/>
        <v>0</v>
      </c>
      <c r="V151" s="191">
        <f t="shared" si="194"/>
        <v>0</v>
      </c>
      <c r="W151" s="191">
        <f t="shared" si="194"/>
        <v>0</v>
      </c>
      <c r="X151" s="191">
        <f t="shared" si="194"/>
        <v>0</v>
      </c>
      <c r="Y151" s="191">
        <f>Y56+Y46+Y53</f>
        <v>33752196</v>
      </c>
      <c r="Z151" s="191">
        <f t="shared" ref="Z151:AE151" si="195">Z56+Z46+Z53</f>
        <v>0</v>
      </c>
      <c r="AA151" s="191">
        <f t="shared" si="195"/>
        <v>0</v>
      </c>
      <c r="AB151" s="191">
        <f t="shared" si="195"/>
        <v>0</v>
      </c>
      <c r="AC151" s="191">
        <f t="shared" si="195"/>
        <v>0</v>
      </c>
      <c r="AD151" s="191">
        <f t="shared" si="195"/>
        <v>0</v>
      </c>
      <c r="AE151" s="191">
        <f t="shared" si="195"/>
        <v>0</v>
      </c>
      <c r="AF151" s="191">
        <f>AF56+AF46+AF53</f>
        <v>0</v>
      </c>
      <c r="AG151" s="191">
        <f t="shared" ref="AG151:AW151" si="196">AG56+AG46+AG53</f>
        <v>33752196</v>
      </c>
      <c r="AH151" s="191">
        <f t="shared" si="196"/>
        <v>0</v>
      </c>
      <c r="AI151" s="191">
        <f t="shared" si="196"/>
        <v>0</v>
      </c>
      <c r="AJ151" s="191">
        <f t="shared" si="196"/>
        <v>0</v>
      </c>
      <c r="AK151" s="191">
        <f t="shared" si="196"/>
        <v>0</v>
      </c>
      <c r="AL151" s="191">
        <f t="shared" si="196"/>
        <v>0</v>
      </c>
      <c r="AM151" s="191">
        <f t="shared" si="196"/>
        <v>0</v>
      </c>
      <c r="AN151" s="191">
        <f t="shared" si="196"/>
        <v>0</v>
      </c>
      <c r="AO151" s="191">
        <f t="shared" si="196"/>
        <v>33752196</v>
      </c>
      <c r="AP151" s="191">
        <f t="shared" ref="AP151:AV151" si="197">AP56+AP46+AP53</f>
        <v>0</v>
      </c>
      <c r="AQ151" s="191">
        <f t="shared" si="197"/>
        <v>0</v>
      </c>
      <c r="AR151" s="191">
        <f t="shared" ref="AR151" si="198">AR56+AR46+AR53</f>
        <v>0</v>
      </c>
      <c r="AS151" s="191">
        <f t="shared" si="197"/>
        <v>0</v>
      </c>
      <c r="AT151" s="191">
        <f t="shared" si="197"/>
        <v>0</v>
      </c>
      <c r="AU151" s="191">
        <f t="shared" si="197"/>
        <v>0</v>
      </c>
      <c r="AV151" s="191">
        <f t="shared" si="197"/>
        <v>33752196</v>
      </c>
      <c r="AW151" s="191">
        <f t="shared" si="196"/>
        <v>33752196</v>
      </c>
    </row>
    <row r="152" spans="1:50" ht="14.4" x14ac:dyDescent="0.3">
      <c r="A152" s="507"/>
      <c r="B152" s="508"/>
      <c r="C152" s="189" t="s">
        <v>96</v>
      </c>
      <c r="D152" s="190">
        <f>D54+D53+D51+D56+D55+D46+D45</f>
        <v>64822020</v>
      </c>
      <c r="E152" s="190">
        <f>E54+E53+E51+E56+E55+E46+E45</f>
        <v>0</v>
      </c>
      <c r="F152" s="190">
        <f>F54+F53+F51+F56+F55+F46+F45</f>
        <v>0</v>
      </c>
      <c r="G152" s="190">
        <f>G54+G53+G51+G56+G55+G46+G45</f>
        <v>0</v>
      </c>
      <c r="H152" s="190">
        <f>H54+H53+H51+H56+H55+H46+H45</f>
        <v>246</v>
      </c>
      <c r="I152" s="190"/>
      <c r="J152" s="190">
        <f t="shared" ref="J152:Q152" si="199">J54+J53+J51+J56+J55+J46+J45</f>
        <v>80269</v>
      </c>
      <c r="K152" s="190">
        <f>K54+K53+K51+K56+K55+K46+K45+K88</f>
        <v>64902535</v>
      </c>
      <c r="L152" s="192">
        <f t="shared" si="199"/>
        <v>0</v>
      </c>
      <c r="M152" s="192">
        <f t="shared" si="199"/>
        <v>0</v>
      </c>
      <c r="N152" s="192">
        <f t="shared" si="199"/>
        <v>0</v>
      </c>
      <c r="O152" s="192">
        <f t="shared" si="199"/>
        <v>0</v>
      </c>
      <c r="P152" s="192">
        <f t="shared" si="199"/>
        <v>0</v>
      </c>
      <c r="Q152" s="192">
        <f t="shared" si="199"/>
        <v>0</v>
      </c>
      <c r="R152" s="192"/>
      <c r="S152" s="192">
        <f>S54+S53+S51+S56+S55+S47+S88</f>
        <v>64902535</v>
      </c>
      <c r="T152" s="192">
        <f>T54+T53+T51+T56+T55+T47+T88</f>
        <v>4930998</v>
      </c>
      <c r="U152" s="192">
        <f t="shared" ref="U152:AW152" si="200">U54+U53+U51+U56+U55+U47+U88</f>
        <v>0</v>
      </c>
      <c r="V152" s="192">
        <f t="shared" si="200"/>
        <v>0</v>
      </c>
      <c r="W152" s="192">
        <f t="shared" si="200"/>
        <v>0</v>
      </c>
      <c r="X152" s="192">
        <f t="shared" si="200"/>
        <v>0</v>
      </c>
      <c r="Y152" s="192">
        <f t="shared" si="200"/>
        <v>69833533</v>
      </c>
      <c r="Z152" s="192">
        <f t="shared" si="200"/>
        <v>0</v>
      </c>
      <c r="AA152" s="192">
        <f t="shared" si="200"/>
        <v>0</v>
      </c>
      <c r="AB152" s="192">
        <f t="shared" si="200"/>
        <v>0</v>
      </c>
      <c r="AC152" s="192">
        <f t="shared" si="200"/>
        <v>0</v>
      </c>
      <c r="AD152" s="192">
        <f t="shared" si="200"/>
        <v>0</v>
      </c>
      <c r="AE152" s="192">
        <f t="shared" si="200"/>
        <v>0</v>
      </c>
      <c r="AF152" s="192">
        <f t="shared" si="200"/>
        <v>0</v>
      </c>
      <c r="AG152" s="192">
        <f>AG54+AG53+AG51+AG56+AG55+AG47+AG88</f>
        <v>69833533</v>
      </c>
      <c r="AH152" s="192">
        <f t="shared" si="200"/>
        <v>0</v>
      </c>
      <c r="AI152" s="192">
        <f t="shared" si="200"/>
        <v>0</v>
      </c>
      <c r="AJ152" s="192">
        <f t="shared" si="200"/>
        <v>0</v>
      </c>
      <c r="AK152" s="192">
        <f t="shared" si="200"/>
        <v>0</v>
      </c>
      <c r="AL152" s="192">
        <f t="shared" si="200"/>
        <v>0</v>
      </c>
      <c r="AM152" s="192">
        <f t="shared" si="200"/>
        <v>0</v>
      </c>
      <c r="AN152" s="192">
        <f t="shared" si="200"/>
        <v>0</v>
      </c>
      <c r="AO152" s="192">
        <f t="shared" si="200"/>
        <v>69833533</v>
      </c>
      <c r="AP152" s="192">
        <f t="shared" ref="AP152:AV152" si="201">AP54+AP53+AP51+AP56+AP55+AP47+AP88</f>
        <v>0</v>
      </c>
      <c r="AQ152" s="192">
        <f t="shared" si="201"/>
        <v>0</v>
      </c>
      <c r="AR152" s="192">
        <f t="shared" ref="AR152" si="202">AR54+AR53+AR51+AR56+AR55+AR47+AR88</f>
        <v>0</v>
      </c>
      <c r="AS152" s="192">
        <f t="shared" si="201"/>
        <v>0</v>
      </c>
      <c r="AT152" s="192">
        <f t="shared" si="201"/>
        <v>0</v>
      </c>
      <c r="AU152" s="192">
        <f t="shared" si="201"/>
        <v>8423049</v>
      </c>
      <c r="AV152" s="192">
        <f t="shared" si="201"/>
        <v>78256582</v>
      </c>
      <c r="AW152" s="192">
        <f t="shared" si="200"/>
        <v>74446582</v>
      </c>
      <c r="AX152" s="1"/>
    </row>
    <row r="153" spans="1:50" ht="14.4" x14ac:dyDescent="0.3">
      <c r="A153" s="507"/>
      <c r="B153" s="508"/>
      <c r="C153" s="162" t="s">
        <v>31</v>
      </c>
      <c r="D153" s="147">
        <f>D89+D64</f>
        <v>0</v>
      </c>
      <c r="E153" s="147">
        <f>E89+E64</f>
        <v>0</v>
      </c>
      <c r="F153" s="147">
        <f>F89+F64</f>
        <v>0</v>
      </c>
      <c r="G153" s="147">
        <f>G89+G64</f>
        <v>0</v>
      </c>
      <c r="H153" s="147">
        <f>H89+H64</f>
        <v>0</v>
      </c>
      <c r="I153" s="147"/>
      <c r="J153" s="147">
        <f t="shared" ref="J153:Q153" si="203">J89+J64</f>
        <v>0</v>
      </c>
      <c r="K153" s="147">
        <f t="shared" si="203"/>
        <v>0</v>
      </c>
      <c r="L153" s="147">
        <f t="shared" si="203"/>
        <v>0</v>
      </c>
      <c r="M153" s="147">
        <f t="shared" si="203"/>
        <v>0</v>
      </c>
      <c r="N153" s="147">
        <f t="shared" si="203"/>
        <v>0</v>
      </c>
      <c r="O153" s="147">
        <f t="shared" si="203"/>
        <v>0</v>
      </c>
      <c r="P153" s="147">
        <f t="shared" si="203"/>
        <v>0</v>
      </c>
      <c r="Q153" s="147">
        <f t="shared" si="203"/>
        <v>0</v>
      </c>
      <c r="R153" s="147"/>
      <c r="S153" s="147">
        <f t="shared" ref="S153:AW153" si="204">S89+S64</f>
        <v>0</v>
      </c>
      <c r="T153" s="147">
        <f t="shared" si="204"/>
        <v>0</v>
      </c>
      <c r="U153" s="147">
        <f t="shared" si="204"/>
        <v>0</v>
      </c>
      <c r="V153" s="147">
        <f t="shared" si="204"/>
        <v>0</v>
      </c>
      <c r="W153" s="147">
        <f t="shared" si="204"/>
        <v>0</v>
      </c>
      <c r="X153" s="147">
        <f t="shared" si="204"/>
        <v>0</v>
      </c>
      <c r="Y153" s="147">
        <f t="shared" si="204"/>
        <v>0</v>
      </c>
      <c r="Z153" s="147">
        <f t="shared" si="204"/>
        <v>0</v>
      </c>
      <c r="AA153" s="147">
        <f t="shared" si="204"/>
        <v>0</v>
      </c>
      <c r="AB153" s="147">
        <f t="shared" si="204"/>
        <v>0</v>
      </c>
      <c r="AC153" s="147">
        <f t="shared" si="204"/>
        <v>0</v>
      </c>
      <c r="AD153" s="147">
        <f t="shared" si="204"/>
        <v>0</v>
      </c>
      <c r="AE153" s="147">
        <f t="shared" si="204"/>
        <v>0</v>
      </c>
      <c r="AF153" s="147">
        <f t="shared" si="204"/>
        <v>0</v>
      </c>
      <c r="AG153" s="147">
        <f t="shared" si="204"/>
        <v>0</v>
      </c>
      <c r="AH153" s="147">
        <f t="shared" si="204"/>
        <v>0</v>
      </c>
      <c r="AI153" s="147">
        <f t="shared" si="204"/>
        <v>0</v>
      </c>
      <c r="AJ153" s="147">
        <f t="shared" si="204"/>
        <v>0</v>
      </c>
      <c r="AK153" s="147">
        <f t="shared" si="204"/>
        <v>0</v>
      </c>
      <c r="AL153" s="147">
        <f t="shared" si="204"/>
        <v>0</v>
      </c>
      <c r="AM153" s="147">
        <f t="shared" si="204"/>
        <v>0</v>
      </c>
      <c r="AN153" s="147">
        <f t="shared" si="204"/>
        <v>0</v>
      </c>
      <c r="AO153" s="147">
        <f t="shared" si="204"/>
        <v>0</v>
      </c>
      <c r="AP153" s="147">
        <f t="shared" ref="AP153:AV153" si="205">AP89+AP64</f>
        <v>0</v>
      </c>
      <c r="AQ153" s="147">
        <f t="shared" si="205"/>
        <v>0</v>
      </c>
      <c r="AR153" s="147">
        <f t="shared" ref="AR153" si="206">AR89+AR64</f>
        <v>0</v>
      </c>
      <c r="AS153" s="147">
        <f t="shared" si="205"/>
        <v>0</v>
      </c>
      <c r="AT153" s="147">
        <f t="shared" si="205"/>
        <v>0</v>
      </c>
      <c r="AU153" s="147">
        <f t="shared" si="205"/>
        <v>0</v>
      </c>
      <c r="AV153" s="147">
        <f t="shared" si="205"/>
        <v>0</v>
      </c>
      <c r="AW153" s="147">
        <f t="shared" si="204"/>
        <v>0</v>
      </c>
    </row>
    <row r="154" spans="1:50" ht="14.4" x14ac:dyDescent="0.3">
      <c r="A154" s="507"/>
      <c r="B154" s="508"/>
      <c r="C154" s="162" t="s">
        <v>32</v>
      </c>
      <c r="D154" s="147">
        <f>D65+D90</f>
        <v>0</v>
      </c>
      <c r="E154" s="147">
        <f>E65+E90</f>
        <v>0</v>
      </c>
      <c r="F154" s="147">
        <f>F65+F90</f>
        <v>0</v>
      </c>
      <c r="G154" s="147">
        <f>G65+G90</f>
        <v>0</v>
      </c>
      <c r="H154" s="147">
        <f>H65+H90</f>
        <v>0</v>
      </c>
      <c r="I154" s="147"/>
      <c r="J154" s="147">
        <f t="shared" ref="J154:Q154" si="207">J65+J90</f>
        <v>0</v>
      </c>
      <c r="K154" s="147">
        <f t="shared" si="207"/>
        <v>0</v>
      </c>
      <c r="L154" s="147">
        <f t="shared" si="207"/>
        <v>0</v>
      </c>
      <c r="M154" s="147">
        <f t="shared" si="207"/>
        <v>0</v>
      </c>
      <c r="N154" s="147">
        <f t="shared" si="207"/>
        <v>0</v>
      </c>
      <c r="O154" s="147">
        <f t="shared" si="207"/>
        <v>0</v>
      </c>
      <c r="P154" s="147">
        <f t="shared" si="207"/>
        <v>0</v>
      </c>
      <c r="Q154" s="147">
        <f t="shared" si="207"/>
        <v>0</v>
      </c>
      <c r="R154" s="147"/>
      <c r="S154" s="147">
        <f t="shared" ref="S154:AW154" si="208">S65+S90</f>
        <v>0</v>
      </c>
      <c r="T154" s="147">
        <f t="shared" si="208"/>
        <v>0</v>
      </c>
      <c r="U154" s="147">
        <f t="shared" si="208"/>
        <v>0</v>
      </c>
      <c r="V154" s="147">
        <f t="shared" si="208"/>
        <v>0</v>
      </c>
      <c r="W154" s="147">
        <f t="shared" si="208"/>
        <v>0</v>
      </c>
      <c r="X154" s="147">
        <f t="shared" si="208"/>
        <v>0</v>
      </c>
      <c r="Y154" s="147">
        <f t="shared" si="208"/>
        <v>0</v>
      </c>
      <c r="Z154" s="147">
        <f t="shared" si="208"/>
        <v>0</v>
      </c>
      <c r="AA154" s="147">
        <f t="shared" si="208"/>
        <v>0</v>
      </c>
      <c r="AB154" s="147">
        <f t="shared" si="208"/>
        <v>0</v>
      </c>
      <c r="AC154" s="147">
        <f t="shared" si="208"/>
        <v>0</v>
      </c>
      <c r="AD154" s="147">
        <f t="shared" si="208"/>
        <v>0</v>
      </c>
      <c r="AE154" s="147">
        <f t="shared" si="208"/>
        <v>0</v>
      </c>
      <c r="AF154" s="147">
        <f t="shared" si="208"/>
        <v>0</v>
      </c>
      <c r="AG154" s="147">
        <f t="shared" si="208"/>
        <v>0</v>
      </c>
      <c r="AH154" s="147">
        <f t="shared" si="208"/>
        <v>0</v>
      </c>
      <c r="AI154" s="147">
        <f t="shared" si="208"/>
        <v>0</v>
      </c>
      <c r="AJ154" s="147">
        <f t="shared" si="208"/>
        <v>0</v>
      </c>
      <c r="AK154" s="147">
        <f t="shared" si="208"/>
        <v>0</v>
      </c>
      <c r="AL154" s="147">
        <f t="shared" si="208"/>
        <v>0</v>
      </c>
      <c r="AM154" s="147">
        <f t="shared" si="208"/>
        <v>0</v>
      </c>
      <c r="AN154" s="147">
        <f t="shared" si="208"/>
        <v>0</v>
      </c>
      <c r="AO154" s="147">
        <f t="shared" si="208"/>
        <v>0</v>
      </c>
      <c r="AP154" s="147">
        <f t="shared" ref="AP154:AV154" si="209">AP65+AP90</f>
        <v>0</v>
      </c>
      <c r="AQ154" s="147">
        <f t="shared" si="209"/>
        <v>0</v>
      </c>
      <c r="AR154" s="147">
        <f t="shared" ref="AR154" si="210">AR65+AR90</f>
        <v>0</v>
      </c>
      <c r="AS154" s="147">
        <f t="shared" si="209"/>
        <v>0</v>
      </c>
      <c r="AT154" s="147">
        <f t="shared" si="209"/>
        <v>0</v>
      </c>
      <c r="AU154" s="147">
        <f t="shared" si="209"/>
        <v>0</v>
      </c>
      <c r="AV154" s="147">
        <f t="shared" si="209"/>
        <v>0</v>
      </c>
      <c r="AW154" s="147">
        <f t="shared" si="208"/>
        <v>0</v>
      </c>
    </row>
    <row r="155" spans="1:50" ht="14.4" x14ac:dyDescent="0.3">
      <c r="A155" s="507"/>
      <c r="B155" s="508"/>
      <c r="C155" s="162" t="s">
        <v>13</v>
      </c>
      <c r="D155" s="147">
        <f t="shared" ref="D155:H156" si="211">D91+D66</f>
        <v>136938</v>
      </c>
      <c r="E155" s="147">
        <f t="shared" si="211"/>
        <v>0</v>
      </c>
      <c r="F155" s="147">
        <f t="shared" si="211"/>
        <v>0</v>
      </c>
      <c r="G155" s="147">
        <f t="shared" si="211"/>
        <v>0</v>
      </c>
      <c r="H155" s="147">
        <f t="shared" si="211"/>
        <v>0</v>
      </c>
      <c r="I155" s="147"/>
      <c r="J155" s="147">
        <f t="shared" ref="J155:Q156" si="212">J91+J66</f>
        <v>0</v>
      </c>
      <c r="K155" s="147">
        <f>K91+K66</f>
        <v>136938</v>
      </c>
      <c r="L155" s="147">
        <f t="shared" si="212"/>
        <v>0</v>
      </c>
      <c r="M155" s="147">
        <f t="shared" si="212"/>
        <v>0</v>
      </c>
      <c r="N155" s="147">
        <f t="shared" si="212"/>
        <v>0</v>
      </c>
      <c r="O155" s="147">
        <f t="shared" si="212"/>
        <v>0</v>
      </c>
      <c r="P155" s="147">
        <f t="shared" si="212"/>
        <v>0</v>
      </c>
      <c r="Q155" s="147">
        <f t="shared" si="212"/>
        <v>0</v>
      </c>
      <c r="R155" s="147"/>
      <c r="S155" s="147">
        <f t="shared" ref="S155:AW155" si="213">S91+S66</f>
        <v>136938</v>
      </c>
      <c r="T155" s="147">
        <f t="shared" si="213"/>
        <v>-136938</v>
      </c>
      <c r="U155" s="147">
        <f t="shared" si="213"/>
        <v>0</v>
      </c>
      <c r="V155" s="147">
        <f t="shared" si="213"/>
        <v>0</v>
      </c>
      <c r="W155" s="147">
        <f t="shared" si="213"/>
        <v>0</v>
      </c>
      <c r="X155" s="147">
        <f t="shared" si="213"/>
        <v>0</v>
      </c>
      <c r="Y155" s="147">
        <f t="shared" si="213"/>
        <v>0</v>
      </c>
      <c r="Z155" s="147">
        <f t="shared" si="213"/>
        <v>0</v>
      </c>
      <c r="AA155" s="147">
        <f t="shared" si="213"/>
        <v>0</v>
      </c>
      <c r="AB155" s="147">
        <f t="shared" si="213"/>
        <v>0</v>
      </c>
      <c r="AC155" s="147">
        <f t="shared" si="213"/>
        <v>0</v>
      </c>
      <c r="AD155" s="147">
        <f t="shared" si="213"/>
        <v>0</v>
      </c>
      <c r="AE155" s="147">
        <f t="shared" si="213"/>
        <v>0</v>
      </c>
      <c r="AF155" s="147">
        <f t="shared" si="213"/>
        <v>0</v>
      </c>
      <c r="AG155" s="147">
        <f t="shared" si="213"/>
        <v>0</v>
      </c>
      <c r="AH155" s="147">
        <f t="shared" si="213"/>
        <v>0</v>
      </c>
      <c r="AI155" s="147">
        <f t="shared" si="213"/>
        <v>0</v>
      </c>
      <c r="AJ155" s="147">
        <f t="shared" si="213"/>
        <v>0</v>
      </c>
      <c r="AK155" s="147">
        <f t="shared" si="213"/>
        <v>0</v>
      </c>
      <c r="AL155" s="147">
        <f t="shared" si="213"/>
        <v>0</v>
      </c>
      <c r="AM155" s="147">
        <f t="shared" si="213"/>
        <v>0</v>
      </c>
      <c r="AN155" s="147">
        <f t="shared" si="213"/>
        <v>0</v>
      </c>
      <c r="AO155" s="147">
        <f t="shared" si="213"/>
        <v>0</v>
      </c>
      <c r="AP155" s="147">
        <f t="shared" ref="AP155:AV155" si="214">AP91+AP66</f>
        <v>0</v>
      </c>
      <c r="AQ155" s="147">
        <f t="shared" si="214"/>
        <v>0</v>
      </c>
      <c r="AR155" s="147">
        <f t="shared" ref="AR155" si="215">AR91+AR66</f>
        <v>0</v>
      </c>
      <c r="AS155" s="147">
        <f t="shared" si="214"/>
        <v>0</v>
      </c>
      <c r="AT155" s="147">
        <f t="shared" si="214"/>
        <v>0</v>
      </c>
      <c r="AU155" s="147">
        <f t="shared" si="214"/>
        <v>0</v>
      </c>
      <c r="AV155" s="147">
        <f t="shared" si="214"/>
        <v>0</v>
      </c>
      <c r="AW155" s="147">
        <f t="shared" si="213"/>
        <v>0</v>
      </c>
    </row>
    <row r="156" spans="1:50" ht="14.4" x14ac:dyDescent="0.3">
      <c r="A156" s="507"/>
      <c r="B156" s="508"/>
      <c r="C156" s="162" t="s">
        <v>14</v>
      </c>
      <c r="D156" s="147">
        <f t="shared" si="211"/>
        <v>36973</v>
      </c>
      <c r="E156" s="147">
        <f t="shared" si="211"/>
        <v>0</v>
      </c>
      <c r="F156" s="147">
        <f t="shared" si="211"/>
        <v>0</v>
      </c>
      <c r="G156" s="147">
        <f t="shared" si="211"/>
        <v>0</v>
      </c>
      <c r="H156" s="147">
        <f t="shared" si="211"/>
        <v>0</v>
      </c>
      <c r="I156" s="147"/>
      <c r="J156" s="147">
        <f t="shared" si="212"/>
        <v>0</v>
      </c>
      <c r="K156" s="147">
        <f t="shared" si="212"/>
        <v>36973</v>
      </c>
      <c r="L156" s="147">
        <f t="shared" si="212"/>
        <v>0</v>
      </c>
      <c r="M156" s="147">
        <f t="shared" si="212"/>
        <v>0</v>
      </c>
      <c r="N156" s="147">
        <f t="shared" si="212"/>
        <v>0</v>
      </c>
      <c r="O156" s="147">
        <f t="shared" si="212"/>
        <v>0</v>
      </c>
      <c r="P156" s="147">
        <f t="shared" si="212"/>
        <v>0</v>
      </c>
      <c r="Q156" s="147">
        <f t="shared" si="212"/>
        <v>0</v>
      </c>
      <c r="R156" s="147"/>
      <c r="S156" s="147">
        <f t="shared" ref="S156:AW156" si="216">S92+S67</f>
        <v>36973</v>
      </c>
      <c r="T156" s="147">
        <f t="shared" si="216"/>
        <v>-36973</v>
      </c>
      <c r="U156" s="147">
        <f t="shared" si="216"/>
        <v>0</v>
      </c>
      <c r="V156" s="147">
        <f t="shared" si="216"/>
        <v>0</v>
      </c>
      <c r="W156" s="147">
        <f t="shared" si="216"/>
        <v>0</v>
      </c>
      <c r="X156" s="147">
        <f t="shared" si="216"/>
        <v>0</v>
      </c>
      <c r="Y156" s="147">
        <f t="shared" si="216"/>
        <v>0</v>
      </c>
      <c r="Z156" s="147">
        <f t="shared" si="216"/>
        <v>0</v>
      </c>
      <c r="AA156" s="147">
        <f t="shared" si="216"/>
        <v>0</v>
      </c>
      <c r="AB156" s="147">
        <f t="shared" si="216"/>
        <v>0</v>
      </c>
      <c r="AC156" s="147">
        <f t="shared" si="216"/>
        <v>0</v>
      </c>
      <c r="AD156" s="147">
        <f t="shared" si="216"/>
        <v>0</v>
      </c>
      <c r="AE156" s="147">
        <f t="shared" si="216"/>
        <v>0</v>
      </c>
      <c r="AF156" s="147">
        <f t="shared" si="216"/>
        <v>0</v>
      </c>
      <c r="AG156" s="147">
        <f t="shared" si="216"/>
        <v>0</v>
      </c>
      <c r="AH156" s="147">
        <f t="shared" si="216"/>
        <v>0</v>
      </c>
      <c r="AI156" s="147">
        <f t="shared" si="216"/>
        <v>0</v>
      </c>
      <c r="AJ156" s="147">
        <f t="shared" si="216"/>
        <v>0</v>
      </c>
      <c r="AK156" s="147">
        <f t="shared" si="216"/>
        <v>0</v>
      </c>
      <c r="AL156" s="147">
        <f t="shared" si="216"/>
        <v>0</v>
      </c>
      <c r="AM156" s="147">
        <f t="shared" si="216"/>
        <v>0</v>
      </c>
      <c r="AN156" s="147">
        <f t="shared" si="216"/>
        <v>0</v>
      </c>
      <c r="AO156" s="147">
        <f t="shared" si="216"/>
        <v>0</v>
      </c>
      <c r="AP156" s="147">
        <f t="shared" ref="AP156:AV156" si="217">AP92+AP67</f>
        <v>0</v>
      </c>
      <c r="AQ156" s="147">
        <f t="shared" si="217"/>
        <v>0</v>
      </c>
      <c r="AR156" s="147">
        <f t="shared" ref="AR156" si="218">AR92+AR67</f>
        <v>0</v>
      </c>
      <c r="AS156" s="147">
        <f t="shared" si="217"/>
        <v>0</v>
      </c>
      <c r="AT156" s="147">
        <f t="shared" si="217"/>
        <v>0</v>
      </c>
      <c r="AU156" s="147">
        <f t="shared" si="217"/>
        <v>0</v>
      </c>
      <c r="AV156" s="147">
        <f t="shared" si="217"/>
        <v>0</v>
      </c>
      <c r="AW156" s="147">
        <f t="shared" si="216"/>
        <v>0</v>
      </c>
    </row>
    <row r="157" spans="1:50" ht="14.4" x14ac:dyDescent="0.3">
      <c r="A157" s="507"/>
      <c r="B157" s="508"/>
      <c r="C157" s="189" t="s">
        <v>97</v>
      </c>
      <c r="D157" s="190">
        <f>D92+D91+D89+D67+D66+D65+D64+D90+D110</f>
        <v>173911</v>
      </c>
      <c r="E157" s="190">
        <f>E92+E91+E89+E67+E66+E65+E64+E90+E110</f>
        <v>0</v>
      </c>
      <c r="F157" s="190">
        <f>F92+F91+F89+F67+F66+F65+F64+F90+F110</f>
        <v>0</v>
      </c>
      <c r="G157" s="190">
        <f>G92+G91+G89+G67+G66+G65+G64+G90+G110</f>
        <v>0</v>
      </c>
      <c r="H157" s="190">
        <f>H92+H91+H89+H67+H66+H65+H64+H90+H110</f>
        <v>0</v>
      </c>
      <c r="I157" s="190"/>
      <c r="J157" s="190">
        <f t="shared" ref="J157:Q157" si="219">J92+J91+J89+J67+J66+J65+J64+J90+J110</f>
        <v>0</v>
      </c>
      <c r="K157" s="190">
        <f t="shared" si="219"/>
        <v>173911</v>
      </c>
      <c r="L157" s="190">
        <f t="shared" si="219"/>
        <v>0</v>
      </c>
      <c r="M157" s="190">
        <f t="shared" si="219"/>
        <v>0</v>
      </c>
      <c r="N157" s="190">
        <f t="shared" si="219"/>
        <v>0</v>
      </c>
      <c r="O157" s="190">
        <f t="shared" si="219"/>
        <v>0</v>
      </c>
      <c r="P157" s="190">
        <f t="shared" si="219"/>
        <v>0</v>
      </c>
      <c r="Q157" s="190">
        <f t="shared" si="219"/>
        <v>0</v>
      </c>
      <c r="R157" s="190"/>
      <c r="S157" s="190">
        <f t="shared" ref="S157:AF157" si="220">S92+S91+S89+S67+S66+S65+S64+S90+S110</f>
        <v>173911</v>
      </c>
      <c r="T157" s="190">
        <f t="shared" si="220"/>
        <v>-173911</v>
      </c>
      <c r="U157" s="190">
        <f t="shared" si="220"/>
        <v>0</v>
      </c>
      <c r="V157" s="190">
        <f t="shared" si="220"/>
        <v>0</v>
      </c>
      <c r="W157" s="190">
        <f t="shared" si="220"/>
        <v>0</v>
      </c>
      <c r="X157" s="190">
        <f t="shared" si="220"/>
        <v>0</v>
      </c>
      <c r="Y157" s="190">
        <f t="shared" si="220"/>
        <v>0</v>
      </c>
      <c r="Z157" s="190">
        <f t="shared" si="220"/>
        <v>0</v>
      </c>
      <c r="AA157" s="190">
        <f t="shared" si="220"/>
        <v>0</v>
      </c>
      <c r="AB157" s="190">
        <f t="shared" si="220"/>
        <v>0</v>
      </c>
      <c r="AC157" s="190">
        <f t="shared" si="220"/>
        <v>0</v>
      </c>
      <c r="AD157" s="190">
        <f t="shared" si="220"/>
        <v>0</v>
      </c>
      <c r="AE157" s="190">
        <f t="shared" si="220"/>
        <v>0</v>
      </c>
      <c r="AF157" s="190">
        <f t="shared" si="220"/>
        <v>0</v>
      </c>
      <c r="AG157" s="190">
        <f t="shared" ref="AG157:AW157" si="221">AG92+AG91+AG89+AG67+AG66+AG65+AG64+AG90</f>
        <v>0</v>
      </c>
      <c r="AH157" s="190">
        <f t="shared" si="221"/>
        <v>0</v>
      </c>
      <c r="AI157" s="190">
        <f t="shared" si="221"/>
        <v>0</v>
      </c>
      <c r="AJ157" s="190">
        <f t="shared" si="221"/>
        <v>0</v>
      </c>
      <c r="AK157" s="190">
        <f t="shared" si="221"/>
        <v>0</v>
      </c>
      <c r="AL157" s="190">
        <f t="shared" si="221"/>
        <v>0</v>
      </c>
      <c r="AM157" s="190">
        <f t="shared" si="221"/>
        <v>0</v>
      </c>
      <c r="AN157" s="190">
        <f t="shared" si="221"/>
        <v>0</v>
      </c>
      <c r="AO157" s="190">
        <f t="shared" si="221"/>
        <v>0</v>
      </c>
      <c r="AP157" s="190">
        <f t="shared" ref="AP157:AV157" si="222">AP92+AP91+AP89+AP67+AP66+AP65+AP64+AP90</f>
        <v>0</v>
      </c>
      <c r="AQ157" s="190">
        <f t="shared" si="222"/>
        <v>0</v>
      </c>
      <c r="AR157" s="190">
        <f t="shared" ref="AR157" si="223">AR92+AR91+AR89+AR67+AR66+AR65+AR64+AR90</f>
        <v>0</v>
      </c>
      <c r="AS157" s="190">
        <f t="shared" si="222"/>
        <v>0</v>
      </c>
      <c r="AT157" s="190">
        <f t="shared" si="222"/>
        <v>0</v>
      </c>
      <c r="AU157" s="190">
        <f t="shared" si="222"/>
        <v>0</v>
      </c>
      <c r="AV157" s="190">
        <f t="shared" si="222"/>
        <v>0</v>
      </c>
      <c r="AW157" s="190">
        <f t="shared" si="221"/>
        <v>0</v>
      </c>
      <c r="AX157" s="1"/>
    </row>
    <row r="158" spans="1:50" ht="14.4" x14ac:dyDescent="0.3">
      <c r="A158" s="507"/>
      <c r="B158" s="508"/>
      <c r="C158" s="162" t="s">
        <v>15</v>
      </c>
      <c r="D158" s="147">
        <f t="shared" ref="D158:H159" si="224">D94+D69+D112</f>
        <v>0</v>
      </c>
      <c r="E158" s="147">
        <f t="shared" si="224"/>
        <v>0</v>
      </c>
      <c r="F158" s="147">
        <f t="shared" si="224"/>
        <v>0</v>
      </c>
      <c r="G158" s="147">
        <f t="shared" si="224"/>
        <v>0</v>
      </c>
      <c r="H158" s="147">
        <f t="shared" si="224"/>
        <v>0</v>
      </c>
      <c r="I158" s="147"/>
      <c r="J158" s="147">
        <f t="shared" ref="J158:Q159" si="225">J94+J69+J112</f>
        <v>0</v>
      </c>
      <c r="K158" s="147">
        <f t="shared" si="225"/>
        <v>0</v>
      </c>
      <c r="L158" s="147">
        <f t="shared" si="225"/>
        <v>0</v>
      </c>
      <c r="M158" s="147">
        <f t="shared" si="225"/>
        <v>0</v>
      </c>
      <c r="N158" s="147">
        <f t="shared" si="225"/>
        <v>0</v>
      </c>
      <c r="O158" s="147">
        <f t="shared" si="225"/>
        <v>0</v>
      </c>
      <c r="P158" s="147">
        <f t="shared" si="225"/>
        <v>0</v>
      </c>
      <c r="Q158" s="147">
        <f t="shared" si="225"/>
        <v>0</v>
      </c>
      <c r="R158" s="147"/>
      <c r="S158" s="147">
        <f t="shared" ref="S158:AW158" si="226">S94+S69+S112</f>
        <v>0</v>
      </c>
      <c r="T158" s="147">
        <f t="shared" si="226"/>
        <v>0</v>
      </c>
      <c r="U158" s="147">
        <f t="shared" si="226"/>
        <v>0</v>
      </c>
      <c r="V158" s="147">
        <f t="shared" si="226"/>
        <v>0</v>
      </c>
      <c r="W158" s="147">
        <f t="shared" si="226"/>
        <v>0</v>
      </c>
      <c r="X158" s="147">
        <f t="shared" si="226"/>
        <v>0</v>
      </c>
      <c r="Y158" s="147">
        <f t="shared" si="226"/>
        <v>0</v>
      </c>
      <c r="Z158" s="147">
        <f t="shared" si="226"/>
        <v>0</v>
      </c>
      <c r="AA158" s="147">
        <f t="shared" si="226"/>
        <v>0</v>
      </c>
      <c r="AB158" s="147">
        <f t="shared" si="226"/>
        <v>0</v>
      </c>
      <c r="AC158" s="147">
        <f t="shared" si="226"/>
        <v>0</v>
      </c>
      <c r="AD158" s="147">
        <f t="shared" si="226"/>
        <v>0</v>
      </c>
      <c r="AE158" s="147">
        <f t="shared" si="226"/>
        <v>0</v>
      </c>
      <c r="AF158" s="147">
        <f t="shared" si="226"/>
        <v>0</v>
      </c>
      <c r="AG158" s="147">
        <f t="shared" si="226"/>
        <v>0</v>
      </c>
      <c r="AH158" s="147">
        <f t="shared" si="226"/>
        <v>0</v>
      </c>
      <c r="AI158" s="147">
        <f t="shared" si="226"/>
        <v>0</v>
      </c>
      <c r="AJ158" s="147">
        <f t="shared" si="226"/>
        <v>0</v>
      </c>
      <c r="AK158" s="147">
        <f t="shared" si="226"/>
        <v>0</v>
      </c>
      <c r="AL158" s="147">
        <f t="shared" si="226"/>
        <v>0</v>
      </c>
      <c r="AM158" s="147">
        <f t="shared" si="226"/>
        <v>0</v>
      </c>
      <c r="AN158" s="147">
        <f t="shared" si="226"/>
        <v>0</v>
      </c>
      <c r="AO158" s="147">
        <f t="shared" si="226"/>
        <v>0</v>
      </c>
      <c r="AP158" s="147">
        <f t="shared" ref="AP158:AV158" si="227">AP94+AP69+AP112</f>
        <v>0</v>
      </c>
      <c r="AQ158" s="147">
        <f t="shared" si="227"/>
        <v>0</v>
      </c>
      <c r="AR158" s="147">
        <f t="shared" ref="AR158" si="228">AR94+AR69+AR112</f>
        <v>0</v>
      </c>
      <c r="AS158" s="147">
        <f t="shared" si="227"/>
        <v>0</v>
      </c>
      <c r="AT158" s="147">
        <f t="shared" si="227"/>
        <v>0</v>
      </c>
      <c r="AU158" s="147">
        <f t="shared" si="227"/>
        <v>0</v>
      </c>
      <c r="AV158" s="147">
        <f t="shared" si="227"/>
        <v>0</v>
      </c>
      <c r="AW158" s="147">
        <f t="shared" si="226"/>
        <v>0</v>
      </c>
    </row>
    <row r="159" spans="1:50" ht="14.4" x14ac:dyDescent="0.3">
      <c r="A159" s="507"/>
      <c r="B159" s="508"/>
      <c r="C159" s="162" t="s">
        <v>16</v>
      </c>
      <c r="D159" s="147">
        <f t="shared" si="224"/>
        <v>0</v>
      </c>
      <c r="E159" s="147">
        <f t="shared" si="224"/>
        <v>0</v>
      </c>
      <c r="F159" s="147">
        <f t="shared" si="224"/>
        <v>0</v>
      </c>
      <c r="G159" s="147">
        <f t="shared" si="224"/>
        <v>0</v>
      </c>
      <c r="H159" s="147">
        <f t="shared" si="224"/>
        <v>0</v>
      </c>
      <c r="I159" s="147"/>
      <c r="J159" s="147">
        <f t="shared" si="225"/>
        <v>0</v>
      </c>
      <c r="K159" s="147">
        <f t="shared" si="225"/>
        <v>0</v>
      </c>
      <c r="L159" s="147">
        <f t="shared" si="225"/>
        <v>0</v>
      </c>
      <c r="M159" s="147">
        <f t="shared" si="225"/>
        <v>0</v>
      </c>
      <c r="N159" s="147">
        <f t="shared" si="225"/>
        <v>0</v>
      </c>
      <c r="O159" s="147">
        <f t="shared" si="225"/>
        <v>0</v>
      </c>
      <c r="P159" s="147">
        <f t="shared" si="225"/>
        <v>0</v>
      </c>
      <c r="Q159" s="147">
        <f t="shared" si="225"/>
        <v>0</v>
      </c>
      <c r="R159" s="147"/>
      <c r="S159" s="147">
        <f t="shared" ref="S159:AW159" si="229">S95+S70+S113</f>
        <v>0</v>
      </c>
      <c r="T159" s="147">
        <f t="shared" si="229"/>
        <v>0</v>
      </c>
      <c r="U159" s="147">
        <f t="shared" si="229"/>
        <v>0</v>
      </c>
      <c r="V159" s="147">
        <f t="shared" si="229"/>
        <v>0</v>
      </c>
      <c r="W159" s="147">
        <f t="shared" si="229"/>
        <v>0</v>
      </c>
      <c r="X159" s="147">
        <f t="shared" si="229"/>
        <v>0</v>
      </c>
      <c r="Y159" s="147">
        <f t="shared" si="229"/>
        <v>0</v>
      </c>
      <c r="Z159" s="147">
        <f t="shared" si="229"/>
        <v>0</v>
      </c>
      <c r="AA159" s="147">
        <f t="shared" si="229"/>
        <v>0</v>
      </c>
      <c r="AB159" s="147">
        <f t="shared" si="229"/>
        <v>0</v>
      </c>
      <c r="AC159" s="147">
        <f t="shared" si="229"/>
        <v>0</v>
      </c>
      <c r="AD159" s="147">
        <f t="shared" si="229"/>
        <v>0</v>
      </c>
      <c r="AE159" s="147">
        <f t="shared" si="229"/>
        <v>0</v>
      </c>
      <c r="AF159" s="147">
        <f t="shared" si="229"/>
        <v>0</v>
      </c>
      <c r="AG159" s="147">
        <f t="shared" si="229"/>
        <v>0</v>
      </c>
      <c r="AH159" s="147">
        <f t="shared" si="229"/>
        <v>0</v>
      </c>
      <c r="AI159" s="147">
        <f t="shared" si="229"/>
        <v>0</v>
      </c>
      <c r="AJ159" s="147">
        <f t="shared" si="229"/>
        <v>0</v>
      </c>
      <c r="AK159" s="147">
        <f t="shared" si="229"/>
        <v>0</v>
      </c>
      <c r="AL159" s="147">
        <f t="shared" si="229"/>
        <v>0</v>
      </c>
      <c r="AM159" s="147">
        <f t="shared" si="229"/>
        <v>0</v>
      </c>
      <c r="AN159" s="147">
        <f t="shared" si="229"/>
        <v>0</v>
      </c>
      <c r="AO159" s="147">
        <f t="shared" si="229"/>
        <v>0</v>
      </c>
      <c r="AP159" s="147">
        <f t="shared" ref="AP159:AV159" si="230">AP95+AP70+AP113</f>
        <v>0</v>
      </c>
      <c r="AQ159" s="147">
        <f t="shared" si="230"/>
        <v>0</v>
      </c>
      <c r="AR159" s="147">
        <f t="shared" ref="AR159" si="231">AR95+AR70+AR113</f>
        <v>0</v>
      </c>
      <c r="AS159" s="147">
        <f t="shared" si="230"/>
        <v>0</v>
      </c>
      <c r="AT159" s="147">
        <f t="shared" si="230"/>
        <v>0</v>
      </c>
      <c r="AU159" s="147">
        <f t="shared" si="230"/>
        <v>0</v>
      </c>
      <c r="AV159" s="147">
        <f t="shared" si="230"/>
        <v>0</v>
      </c>
      <c r="AW159" s="147">
        <f t="shared" si="229"/>
        <v>0</v>
      </c>
    </row>
    <row r="160" spans="1:50" ht="14.4" x14ac:dyDescent="0.3">
      <c r="A160" s="507"/>
      <c r="B160" s="508"/>
      <c r="C160" s="189" t="s">
        <v>98</v>
      </c>
      <c r="D160" s="190">
        <f>D95+D94+D70+D69+D112+D113</f>
        <v>0</v>
      </c>
      <c r="E160" s="190">
        <f>E95+E94+E70+E69+E112+E113</f>
        <v>0</v>
      </c>
      <c r="F160" s="190">
        <f>F95+F94+F70+F69+F112+F113</f>
        <v>0</v>
      </c>
      <c r="G160" s="190">
        <f>G95+G94+G70+G69+G112+G113</f>
        <v>0</v>
      </c>
      <c r="H160" s="190">
        <f>H95+H94+H70+H69+H112+H113</f>
        <v>0</v>
      </c>
      <c r="I160" s="190"/>
      <c r="J160" s="190">
        <f t="shared" ref="J160:Q160" si="232">J95+J94+J70+J69+J112+J113</f>
        <v>0</v>
      </c>
      <c r="K160" s="190">
        <f t="shared" si="232"/>
        <v>0</v>
      </c>
      <c r="L160" s="190">
        <f t="shared" si="232"/>
        <v>0</v>
      </c>
      <c r="M160" s="190">
        <f t="shared" si="232"/>
        <v>0</v>
      </c>
      <c r="N160" s="190">
        <f t="shared" si="232"/>
        <v>0</v>
      </c>
      <c r="O160" s="190">
        <f t="shared" si="232"/>
        <v>0</v>
      </c>
      <c r="P160" s="190">
        <f t="shared" si="232"/>
        <v>0</v>
      </c>
      <c r="Q160" s="190">
        <f t="shared" si="232"/>
        <v>0</v>
      </c>
      <c r="R160" s="190"/>
      <c r="S160" s="190">
        <f t="shared" ref="S160:AW160" si="233">S95+S94+S70+S69+S112+S113</f>
        <v>0</v>
      </c>
      <c r="T160" s="190">
        <f t="shared" si="233"/>
        <v>0</v>
      </c>
      <c r="U160" s="190">
        <f t="shared" si="233"/>
        <v>0</v>
      </c>
      <c r="V160" s="190">
        <f t="shared" si="233"/>
        <v>0</v>
      </c>
      <c r="W160" s="190">
        <f t="shared" si="233"/>
        <v>0</v>
      </c>
      <c r="X160" s="190">
        <f t="shared" si="233"/>
        <v>0</v>
      </c>
      <c r="Y160" s="190">
        <f t="shared" si="233"/>
        <v>0</v>
      </c>
      <c r="Z160" s="190">
        <f t="shared" si="233"/>
        <v>0</v>
      </c>
      <c r="AA160" s="190">
        <f t="shared" si="233"/>
        <v>0</v>
      </c>
      <c r="AB160" s="190">
        <f t="shared" si="233"/>
        <v>0</v>
      </c>
      <c r="AC160" s="190">
        <f t="shared" si="233"/>
        <v>0</v>
      </c>
      <c r="AD160" s="190">
        <f t="shared" si="233"/>
        <v>0</v>
      </c>
      <c r="AE160" s="190">
        <f t="shared" si="233"/>
        <v>0</v>
      </c>
      <c r="AF160" s="190">
        <f t="shared" si="233"/>
        <v>0</v>
      </c>
      <c r="AG160" s="190">
        <f t="shared" si="233"/>
        <v>0</v>
      </c>
      <c r="AH160" s="190">
        <f t="shared" si="233"/>
        <v>0</v>
      </c>
      <c r="AI160" s="190">
        <f t="shared" si="233"/>
        <v>0</v>
      </c>
      <c r="AJ160" s="190">
        <f t="shared" si="233"/>
        <v>0</v>
      </c>
      <c r="AK160" s="190">
        <f t="shared" si="233"/>
        <v>0</v>
      </c>
      <c r="AL160" s="190">
        <f t="shared" si="233"/>
        <v>0</v>
      </c>
      <c r="AM160" s="190">
        <f t="shared" si="233"/>
        <v>0</v>
      </c>
      <c r="AN160" s="190">
        <f t="shared" si="233"/>
        <v>0</v>
      </c>
      <c r="AO160" s="190">
        <f t="shared" si="233"/>
        <v>0</v>
      </c>
      <c r="AP160" s="190">
        <f t="shared" ref="AP160:AV160" si="234">AP95+AP94+AP70+AP69+AP112+AP113</f>
        <v>0</v>
      </c>
      <c r="AQ160" s="190">
        <f t="shared" si="234"/>
        <v>0</v>
      </c>
      <c r="AR160" s="190">
        <f t="shared" ref="AR160" si="235">AR95+AR94+AR70+AR69+AR112+AR113</f>
        <v>0</v>
      </c>
      <c r="AS160" s="190">
        <f t="shared" si="234"/>
        <v>0</v>
      </c>
      <c r="AT160" s="190">
        <f t="shared" si="234"/>
        <v>0</v>
      </c>
      <c r="AU160" s="190">
        <f t="shared" si="234"/>
        <v>0</v>
      </c>
      <c r="AV160" s="190">
        <f t="shared" si="234"/>
        <v>0</v>
      </c>
      <c r="AW160" s="190">
        <f t="shared" si="233"/>
        <v>0</v>
      </c>
      <c r="AX160" s="1"/>
    </row>
    <row r="161" spans="1:52" ht="14.4" x14ac:dyDescent="0.3">
      <c r="A161" s="507"/>
      <c r="B161" s="508"/>
      <c r="C161" s="189" t="s">
        <v>110</v>
      </c>
      <c r="D161" s="190">
        <f>D52</f>
        <v>2359880</v>
      </c>
      <c r="E161" s="190">
        <f>E52</f>
        <v>0</v>
      </c>
      <c r="F161" s="190">
        <f>F52</f>
        <v>0</v>
      </c>
      <c r="G161" s="190">
        <f>G52</f>
        <v>0</v>
      </c>
      <c r="H161" s="190">
        <f>H52</f>
        <v>0</v>
      </c>
      <c r="I161" s="190"/>
      <c r="J161" s="190">
        <f t="shared" ref="J161:Q161" si="236">J52</f>
        <v>1896776</v>
      </c>
      <c r="K161" s="190">
        <f t="shared" si="236"/>
        <v>4256656</v>
      </c>
      <c r="L161" s="194">
        <f t="shared" si="236"/>
        <v>0</v>
      </c>
      <c r="M161" s="194">
        <f t="shared" si="236"/>
        <v>0</v>
      </c>
      <c r="N161" s="194">
        <f t="shared" si="236"/>
        <v>0</v>
      </c>
      <c r="O161" s="194">
        <f t="shared" si="236"/>
        <v>0</v>
      </c>
      <c r="P161" s="194">
        <f t="shared" si="236"/>
        <v>0</v>
      </c>
      <c r="Q161" s="194">
        <f t="shared" si="236"/>
        <v>0</v>
      </c>
      <c r="R161" s="194"/>
      <c r="S161" s="194">
        <f>S52+S97</f>
        <v>4256656</v>
      </c>
      <c r="T161" s="194">
        <f t="shared" ref="T161:AN161" si="237">T52+T97</f>
        <v>173911</v>
      </c>
      <c r="U161" s="194">
        <f t="shared" si="237"/>
        <v>0</v>
      </c>
      <c r="V161" s="194">
        <f t="shared" si="237"/>
        <v>0</v>
      </c>
      <c r="W161" s="194">
        <f t="shared" si="237"/>
        <v>0</v>
      </c>
      <c r="X161" s="194">
        <f t="shared" si="237"/>
        <v>0</v>
      </c>
      <c r="Y161" s="194">
        <f t="shared" si="237"/>
        <v>4430567</v>
      </c>
      <c r="Z161" s="194">
        <f t="shared" si="237"/>
        <v>0</v>
      </c>
      <c r="AA161" s="194">
        <f t="shared" si="237"/>
        <v>0</v>
      </c>
      <c r="AB161" s="194">
        <f t="shared" si="237"/>
        <v>0</v>
      </c>
      <c r="AC161" s="194">
        <f t="shared" si="237"/>
        <v>0</v>
      </c>
      <c r="AD161" s="194">
        <f t="shared" si="237"/>
        <v>0</v>
      </c>
      <c r="AE161" s="194">
        <f t="shared" si="237"/>
        <v>0</v>
      </c>
      <c r="AF161" s="194">
        <f t="shared" si="237"/>
        <v>0</v>
      </c>
      <c r="AG161" s="194">
        <f t="shared" si="237"/>
        <v>4430567</v>
      </c>
      <c r="AH161" s="194">
        <f t="shared" si="237"/>
        <v>0</v>
      </c>
      <c r="AI161" s="194">
        <f t="shared" si="237"/>
        <v>0</v>
      </c>
      <c r="AJ161" s="194">
        <f t="shared" si="237"/>
        <v>0</v>
      </c>
      <c r="AK161" s="194">
        <f t="shared" si="237"/>
        <v>0</v>
      </c>
      <c r="AL161" s="194">
        <f t="shared" si="237"/>
        <v>0</v>
      </c>
      <c r="AM161" s="194">
        <f t="shared" si="237"/>
        <v>0</v>
      </c>
      <c r="AN161" s="194">
        <f t="shared" si="237"/>
        <v>0</v>
      </c>
      <c r="AO161" s="194">
        <f>AO52+AO97</f>
        <v>4430567</v>
      </c>
      <c r="AP161" s="194">
        <f>AP52+AP97</f>
        <v>0</v>
      </c>
      <c r="AQ161" s="194">
        <f t="shared" ref="AQ161:AU161" si="238">AQ52+AQ97</f>
        <v>0</v>
      </c>
      <c r="AR161" s="194">
        <f t="shared" ref="AR161" si="239">AR52+AR97</f>
        <v>0</v>
      </c>
      <c r="AS161" s="194">
        <f t="shared" si="238"/>
        <v>0</v>
      </c>
      <c r="AT161" s="194">
        <f t="shared" si="238"/>
        <v>0</v>
      </c>
      <c r="AU161" s="194">
        <f t="shared" si="238"/>
        <v>0</v>
      </c>
      <c r="AV161" s="194">
        <f>AV52+AV97+AV48</f>
        <v>4430567</v>
      </c>
      <c r="AW161" s="194">
        <f>AW52+AW97+AW48</f>
        <v>3530567</v>
      </c>
      <c r="AX161" s="1"/>
    </row>
    <row r="162" spans="1:52" ht="14.4" x14ac:dyDescent="0.3">
      <c r="A162" s="507"/>
      <c r="B162" s="508"/>
      <c r="C162" s="162" t="s">
        <v>3</v>
      </c>
      <c r="D162" s="195">
        <f>D49</f>
        <v>468964187</v>
      </c>
      <c r="E162" s="195">
        <f>E49</f>
        <v>0</v>
      </c>
      <c r="F162" s="195">
        <f>F49</f>
        <v>-417616</v>
      </c>
      <c r="G162" s="195">
        <f>G49</f>
        <v>0</v>
      </c>
      <c r="H162" s="195">
        <f>H49</f>
        <v>0</v>
      </c>
      <c r="I162" s="195"/>
      <c r="J162" s="195">
        <f t="shared" ref="J162:Q162" si="240">J49</f>
        <v>0</v>
      </c>
      <c r="K162" s="195">
        <f t="shared" si="240"/>
        <v>466078571</v>
      </c>
      <c r="L162" s="196">
        <f t="shared" si="240"/>
        <v>0</v>
      </c>
      <c r="M162" s="196">
        <f t="shared" si="240"/>
        <v>0</v>
      </c>
      <c r="N162" s="196">
        <f t="shared" si="240"/>
        <v>0</v>
      </c>
      <c r="O162" s="196">
        <f t="shared" si="240"/>
        <v>0</v>
      </c>
      <c r="P162" s="196">
        <f t="shared" si="240"/>
        <v>0</v>
      </c>
      <c r="Q162" s="196">
        <f t="shared" si="240"/>
        <v>0</v>
      </c>
      <c r="R162" s="196"/>
      <c r="S162" s="196">
        <f t="shared" ref="S162:AO162" si="241">S49</f>
        <v>466078571</v>
      </c>
      <c r="T162" s="196">
        <f t="shared" si="241"/>
        <v>0</v>
      </c>
      <c r="U162" s="196">
        <f t="shared" si="241"/>
        <v>-371305</v>
      </c>
      <c r="V162" s="196">
        <f t="shared" si="241"/>
        <v>860241</v>
      </c>
      <c r="W162" s="196">
        <f t="shared" si="241"/>
        <v>0</v>
      </c>
      <c r="X162" s="196">
        <f t="shared" si="241"/>
        <v>0</v>
      </c>
      <c r="Y162" s="196">
        <f t="shared" si="241"/>
        <v>466567507</v>
      </c>
      <c r="Z162" s="196">
        <f t="shared" si="241"/>
        <v>0</v>
      </c>
      <c r="AA162" s="196">
        <f t="shared" si="241"/>
        <v>0</v>
      </c>
      <c r="AB162" s="196">
        <f t="shared" si="241"/>
        <v>0</v>
      </c>
      <c r="AC162" s="196">
        <f t="shared" si="241"/>
        <v>0</v>
      </c>
      <c r="AD162" s="196">
        <f t="shared" si="241"/>
        <v>0</v>
      </c>
      <c r="AE162" s="196">
        <f t="shared" si="241"/>
        <v>0</v>
      </c>
      <c r="AF162" s="196">
        <f t="shared" si="241"/>
        <v>0</v>
      </c>
      <c r="AG162" s="196">
        <f t="shared" si="241"/>
        <v>466567507</v>
      </c>
      <c r="AH162" s="196">
        <f t="shared" si="241"/>
        <v>0</v>
      </c>
      <c r="AI162" s="196">
        <f t="shared" si="241"/>
        <v>-2648163</v>
      </c>
      <c r="AJ162" s="196">
        <f t="shared" si="241"/>
        <v>-6095374</v>
      </c>
      <c r="AK162" s="196">
        <f t="shared" si="241"/>
        <v>-579312</v>
      </c>
      <c r="AL162" s="196">
        <f t="shared" si="241"/>
        <v>0</v>
      </c>
      <c r="AM162" s="196">
        <f t="shared" si="241"/>
        <v>0</v>
      </c>
      <c r="AN162" s="196">
        <f t="shared" si="241"/>
        <v>0</v>
      </c>
      <c r="AO162" s="196">
        <f t="shared" si="241"/>
        <v>457244658</v>
      </c>
      <c r="AP162" s="196">
        <f t="shared" ref="AP162:AW162" si="242">AP49</f>
        <v>0</v>
      </c>
      <c r="AQ162" s="196">
        <f>AQ49</f>
        <v>1712861</v>
      </c>
      <c r="AR162" s="196">
        <f>AR49</f>
        <v>417616</v>
      </c>
      <c r="AS162" s="196">
        <f t="shared" si="242"/>
        <v>-108580</v>
      </c>
      <c r="AT162" s="196">
        <f t="shared" si="242"/>
        <v>0</v>
      </c>
      <c r="AU162" s="196">
        <f t="shared" si="242"/>
        <v>0</v>
      </c>
      <c r="AV162" s="196">
        <f t="shared" si="242"/>
        <v>459266555</v>
      </c>
      <c r="AW162" s="196">
        <f t="shared" si="242"/>
        <v>459266555</v>
      </c>
      <c r="AX162" s="1"/>
    </row>
    <row r="163" spans="1:52" ht="14.4" x14ac:dyDescent="0.3">
      <c r="A163" s="509"/>
      <c r="B163" s="510"/>
      <c r="C163" s="189" t="s">
        <v>99</v>
      </c>
      <c r="D163" s="190">
        <f>D115</f>
        <v>555453705</v>
      </c>
      <c r="E163" s="190">
        <f t="shared" ref="E163:J163" si="243">E115</f>
        <v>0</v>
      </c>
      <c r="F163" s="190">
        <f t="shared" si="243"/>
        <v>-417616</v>
      </c>
      <c r="G163" s="190">
        <f t="shared" si="243"/>
        <v>109007</v>
      </c>
      <c r="H163" s="190">
        <f t="shared" si="243"/>
        <v>246</v>
      </c>
      <c r="I163" s="190"/>
      <c r="J163" s="190">
        <f t="shared" si="243"/>
        <v>1977045</v>
      </c>
      <c r="K163" s="190">
        <f>K115</f>
        <v>554654387</v>
      </c>
      <c r="L163" s="190">
        <f t="shared" ref="L163:AO163" si="244">L115</f>
        <v>0</v>
      </c>
      <c r="M163" s="190">
        <f t="shared" si="244"/>
        <v>0</v>
      </c>
      <c r="N163" s="190">
        <f t="shared" si="244"/>
        <v>0</v>
      </c>
      <c r="O163" s="190">
        <f t="shared" si="244"/>
        <v>0</v>
      </c>
      <c r="P163" s="190">
        <f t="shared" ref="P163" si="245">P115</f>
        <v>0</v>
      </c>
      <c r="Q163" s="190">
        <f t="shared" si="244"/>
        <v>0</v>
      </c>
      <c r="R163" s="190"/>
      <c r="S163" s="190">
        <f>S115</f>
        <v>554654387</v>
      </c>
      <c r="T163" s="190">
        <f t="shared" ref="T163:X163" si="246">T115</f>
        <v>0</v>
      </c>
      <c r="U163" s="190">
        <f t="shared" si="246"/>
        <v>-371305</v>
      </c>
      <c r="V163" s="190">
        <f t="shared" si="246"/>
        <v>860241</v>
      </c>
      <c r="W163" s="190">
        <f t="shared" si="246"/>
        <v>186980</v>
      </c>
      <c r="X163" s="190">
        <f t="shared" si="246"/>
        <v>0</v>
      </c>
      <c r="Y163" s="190">
        <f>Y115</f>
        <v>555330303</v>
      </c>
      <c r="Z163" s="190">
        <f t="shared" si="244"/>
        <v>0</v>
      </c>
      <c r="AA163" s="190">
        <f t="shared" si="244"/>
        <v>0</v>
      </c>
      <c r="AB163" s="190">
        <f t="shared" si="244"/>
        <v>0</v>
      </c>
      <c r="AC163" s="190">
        <f t="shared" ref="AC163" si="247">AC115</f>
        <v>0</v>
      </c>
      <c r="AD163" s="190">
        <f t="shared" si="244"/>
        <v>0</v>
      </c>
      <c r="AE163" s="190">
        <f t="shared" si="244"/>
        <v>-186980</v>
      </c>
      <c r="AF163" s="190">
        <f t="shared" si="244"/>
        <v>0</v>
      </c>
      <c r="AG163" s="190">
        <f t="shared" si="244"/>
        <v>555143323</v>
      </c>
      <c r="AH163" s="190">
        <f t="shared" si="244"/>
        <v>0</v>
      </c>
      <c r="AI163" s="190">
        <f t="shared" si="244"/>
        <v>-2648163</v>
      </c>
      <c r="AJ163" s="190">
        <f t="shared" ref="AJ163" si="248">AJ115</f>
        <v>-6095374</v>
      </c>
      <c r="AK163" s="190">
        <f t="shared" si="244"/>
        <v>-579312</v>
      </c>
      <c r="AL163" s="190">
        <f t="shared" si="244"/>
        <v>0</v>
      </c>
      <c r="AM163" s="190">
        <f t="shared" si="244"/>
        <v>0</v>
      </c>
      <c r="AN163" s="190">
        <f t="shared" si="244"/>
        <v>0</v>
      </c>
      <c r="AO163" s="190">
        <f t="shared" si="244"/>
        <v>545820474</v>
      </c>
      <c r="AP163" s="190">
        <f t="shared" ref="AP163:AU163" si="249">AP115</f>
        <v>0</v>
      </c>
      <c r="AQ163" s="190">
        <f t="shared" si="249"/>
        <v>1712861</v>
      </c>
      <c r="AR163" s="190">
        <f t="shared" ref="AR163" si="250">AR115</f>
        <v>417616</v>
      </c>
      <c r="AS163" s="190">
        <f t="shared" si="249"/>
        <v>-108580</v>
      </c>
      <c r="AT163" s="190">
        <f t="shared" si="249"/>
        <v>8434</v>
      </c>
      <c r="AU163" s="190">
        <f t="shared" si="249"/>
        <v>8423049</v>
      </c>
      <c r="AV163" s="190">
        <f>AV115</f>
        <v>556273854</v>
      </c>
      <c r="AW163" s="190">
        <f>AW115</f>
        <v>540186823</v>
      </c>
      <c r="AX163" s="1"/>
    </row>
    <row r="164" spans="1:52" ht="14.4" x14ac:dyDescent="0.3">
      <c r="A164" s="1"/>
      <c r="B164" s="91"/>
      <c r="C164" s="197"/>
      <c r="D164" s="197"/>
      <c r="E164" s="198"/>
      <c r="F164" s="197"/>
      <c r="G164" s="197"/>
      <c r="H164" s="197"/>
      <c r="I164" s="197"/>
      <c r="J164" s="197"/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9"/>
      <c r="AX164" s="1"/>
    </row>
    <row r="165" spans="1:52" x14ac:dyDescent="0.25">
      <c r="S165" t="s">
        <v>52</v>
      </c>
      <c r="Y165" t="s">
        <v>52</v>
      </c>
    </row>
    <row r="166" spans="1:52" x14ac:dyDescent="0.25">
      <c r="D166" s="205" t="s">
        <v>52</v>
      </c>
      <c r="E166" s="205"/>
      <c r="F166" s="205"/>
      <c r="G166" s="205"/>
      <c r="H166" s="205"/>
      <c r="I166" s="205"/>
      <c r="AG166" s="217" t="s">
        <v>52</v>
      </c>
      <c r="AH166" s="205"/>
      <c r="AI166" s="205"/>
      <c r="AJ166" s="205"/>
      <c r="AK166" s="205"/>
      <c r="AL166" s="205"/>
      <c r="AP166" s="205"/>
      <c r="AQ166" s="205"/>
      <c r="AR166" s="205"/>
      <c r="AS166" s="205"/>
      <c r="AT166" s="205"/>
      <c r="AU166" s="205"/>
      <c r="AW166"/>
    </row>
    <row r="167" spans="1:52" ht="14.4" x14ac:dyDescent="0.3">
      <c r="D167" s="205"/>
      <c r="E167" s="205"/>
      <c r="F167" s="205"/>
      <c r="G167" s="205"/>
      <c r="H167" s="205"/>
      <c r="I167" s="205"/>
      <c r="AD167" s="201"/>
      <c r="AG167" s="205"/>
      <c r="AH167" s="205"/>
      <c r="AI167" s="205"/>
      <c r="AJ167" s="205"/>
      <c r="AK167" s="205"/>
      <c r="AL167" s="205"/>
      <c r="AO167" s="267" t="s">
        <v>254</v>
      </c>
      <c r="AP167" s="58"/>
      <c r="AQ167" s="58"/>
      <c r="AR167" s="58"/>
      <c r="AS167" s="58"/>
      <c r="AT167" s="58"/>
      <c r="AU167" s="205"/>
      <c r="AW167"/>
    </row>
    <row r="168" spans="1:52" x14ac:dyDescent="0.25">
      <c r="D168" s="204" t="s">
        <v>222</v>
      </c>
      <c r="E168" s="205"/>
      <c r="F168" s="205"/>
      <c r="G168" s="205"/>
      <c r="H168" s="207">
        <v>0</v>
      </c>
      <c r="I168" s="207"/>
      <c r="O168" s="201"/>
      <c r="P168" s="201"/>
      <c r="V168">
        <v>0</v>
      </c>
      <c r="W168" s="201"/>
      <c r="AD168" s="201"/>
      <c r="AG168" s="204" t="s">
        <v>222</v>
      </c>
      <c r="AH168" s="205"/>
      <c r="AI168" s="205"/>
      <c r="AJ168" s="205"/>
      <c r="AK168" s="207">
        <v>0</v>
      </c>
      <c r="AL168" s="207"/>
      <c r="AO168" s="58"/>
      <c r="AP168" s="58"/>
      <c r="AQ168" s="58"/>
      <c r="AR168" s="58"/>
      <c r="AS168" s="58"/>
      <c r="AT168" s="58"/>
      <c r="AU168" s="207"/>
      <c r="AW168"/>
      <c r="AY168" s="201"/>
      <c r="AZ168" s="201"/>
    </row>
    <row r="169" spans="1:52" ht="14.4" x14ac:dyDescent="0.3">
      <c r="D169" s="204" t="s">
        <v>223</v>
      </c>
      <c r="E169" s="205"/>
      <c r="F169" s="205"/>
      <c r="G169" s="205"/>
      <c r="H169" s="207">
        <v>0</v>
      </c>
      <c r="I169" s="207"/>
      <c r="O169" s="201"/>
      <c r="P169" s="201"/>
      <c r="V169">
        <v>0</v>
      </c>
      <c r="W169" s="201"/>
      <c r="AD169" s="201"/>
      <c r="AG169" s="204" t="s">
        <v>223</v>
      </c>
      <c r="AH169" s="205"/>
      <c r="AI169" s="205"/>
      <c r="AJ169" s="205"/>
      <c r="AK169" s="215">
        <f>AJ33</f>
        <v>-6095374</v>
      </c>
      <c r="AL169" s="207"/>
      <c r="AO169" s="525" t="s">
        <v>279</v>
      </c>
      <c r="AP169" s="58"/>
      <c r="AQ169" s="58"/>
      <c r="AR169" s="58"/>
      <c r="AS169" s="58"/>
      <c r="AT169" s="58">
        <f>SUM(AQ30,AR30)</f>
        <v>2130477</v>
      </c>
      <c r="AU169" s="207"/>
      <c r="AW169"/>
      <c r="AY169" s="201"/>
      <c r="AZ169" s="201"/>
    </row>
    <row r="170" spans="1:52" ht="14.4" x14ac:dyDescent="0.3">
      <c r="D170" s="204" t="s">
        <v>192</v>
      </c>
      <c r="E170" s="205"/>
      <c r="F170" s="205"/>
      <c r="G170" s="205"/>
      <c r="H170" s="209">
        <f>F30</f>
        <v>-417616</v>
      </c>
      <c r="I170" s="207"/>
      <c r="K170" s="5"/>
      <c r="O170" s="201"/>
      <c r="P170" s="201"/>
      <c r="V170" s="2">
        <f>SUM(U30,V30)</f>
        <v>488936</v>
      </c>
      <c r="W170" s="201"/>
      <c r="AD170" s="201"/>
      <c r="AG170" s="204" t="s">
        <v>192</v>
      </c>
      <c r="AH170" s="205"/>
      <c r="AI170" s="205"/>
      <c r="AJ170" s="205"/>
      <c r="AK170" s="215">
        <f>AI30</f>
        <v>-2648163</v>
      </c>
      <c r="AL170" s="207"/>
      <c r="AN170" s="5"/>
      <c r="AO170" s="525" t="s">
        <v>280</v>
      </c>
      <c r="AP170" s="58"/>
      <c r="AQ170" s="58"/>
      <c r="AR170" s="58"/>
      <c r="AS170" s="58"/>
      <c r="AT170" s="58">
        <f>SUM(AS33)</f>
        <v>-108580</v>
      </c>
      <c r="AU170" s="207"/>
      <c r="AW170"/>
      <c r="AY170" s="201"/>
      <c r="AZ170" s="201"/>
    </row>
    <row r="171" spans="1:52" ht="14.4" x14ac:dyDescent="0.3">
      <c r="D171" s="204"/>
      <c r="E171" s="205"/>
      <c r="F171" s="205"/>
      <c r="G171" s="205"/>
      <c r="H171" s="209"/>
      <c r="I171" s="207"/>
      <c r="K171" s="5"/>
      <c r="O171" s="201"/>
      <c r="P171" s="201"/>
      <c r="V171" s="2"/>
      <c r="W171" s="201"/>
      <c r="AD171" s="201"/>
      <c r="AG171" s="204" t="s">
        <v>247</v>
      </c>
      <c r="AH171" s="205"/>
      <c r="AI171" s="205"/>
      <c r="AJ171" s="205"/>
      <c r="AK171" s="215">
        <f>AK30</f>
        <v>-579312</v>
      </c>
      <c r="AL171" s="207"/>
      <c r="AN171" s="5"/>
      <c r="AO171" s="525" t="s">
        <v>281</v>
      </c>
      <c r="AP171" s="58"/>
      <c r="AQ171" s="58"/>
      <c r="AR171" s="58"/>
      <c r="AS171" s="58"/>
      <c r="AT171" s="58">
        <v>0</v>
      </c>
      <c r="AU171" s="207"/>
      <c r="AW171"/>
      <c r="AY171" s="201"/>
      <c r="AZ171" s="201"/>
    </row>
    <row r="172" spans="1:52" ht="14.4" x14ac:dyDescent="0.3">
      <c r="D172" s="205" t="s">
        <v>215</v>
      </c>
      <c r="E172" s="205"/>
      <c r="F172" s="205"/>
      <c r="G172" s="205"/>
      <c r="H172" s="207">
        <v>0</v>
      </c>
      <c r="I172" s="207"/>
      <c r="K172" s="5"/>
      <c r="O172" s="201"/>
      <c r="P172" s="201"/>
      <c r="V172">
        <v>0</v>
      </c>
      <c r="W172" s="201"/>
      <c r="AD172" s="201"/>
      <c r="AG172" s="205" t="s">
        <v>215</v>
      </c>
      <c r="AH172" s="205"/>
      <c r="AI172" s="205"/>
      <c r="AJ172" s="205"/>
      <c r="AK172" s="215">
        <v>0</v>
      </c>
      <c r="AL172" s="207"/>
      <c r="AN172" s="5"/>
      <c r="AO172" s="268" t="s">
        <v>255</v>
      </c>
      <c r="AP172" s="58"/>
      <c r="AQ172" s="58"/>
      <c r="AR172" s="58"/>
      <c r="AS172" s="58"/>
      <c r="AT172" s="58">
        <v>0</v>
      </c>
      <c r="AU172" s="207"/>
      <c r="AW172"/>
      <c r="AY172" s="201"/>
      <c r="AZ172" s="201"/>
    </row>
    <row r="173" spans="1:52" ht="14.4" x14ac:dyDescent="0.3">
      <c r="D173" s="205" t="s">
        <v>219</v>
      </c>
      <c r="E173" s="205"/>
      <c r="F173" s="205"/>
      <c r="G173" s="205"/>
      <c r="H173" s="207">
        <v>0</v>
      </c>
      <c r="I173" s="207"/>
      <c r="O173" s="201"/>
      <c r="P173" s="201"/>
      <c r="V173">
        <v>0</v>
      </c>
      <c r="W173" s="201"/>
      <c r="AD173" s="201"/>
      <c r="AG173" s="205" t="s">
        <v>219</v>
      </c>
      <c r="AH173" s="205"/>
      <c r="AI173" s="205"/>
      <c r="AJ173" s="205"/>
      <c r="AK173" s="215">
        <v>0</v>
      </c>
      <c r="AL173" s="207"/>
      <c r="AO173" s="268" t="s">
        <v>256</v>
      </c>
      <c r="AP173" s="58"/>
      <c r="AQ173" s="58"/>
      <c r="AR173" s="58"/>
      <c r="AS173" s="58"/>
      <c r="AT173" s="58">
        <v>0</v>
      </c>
      <c r="AU173" s="207"/>
      <c r="AW173"/>
      <c r="AY173" s="201"/>
      <c r="AZ173" s="201"/>
    </row>
    <row r="174" spans="1:52" ht="14.4" x14ac:dyDescent="0.3">
      <c r="D174" s="204" t="s">
        <v>156</v>
      </c>
      <c r="E174" s="205"/>
      <c r="F174" s="205"/>
      <c r="G174" s="205"/>
      <c r="H174" s="208">
        <f>I9</f>
        <v>-2468000</v>
      </c>
      <c r="I174" s="207"/>
      <c r="O174" s="201"/>
      <c r="P174" s="201"/>
      <c r="V174">
        <v>0</v>
      </c>
      <c r="W174" s="201"/>
      <c r="AD174" s="201"/>
      <c r="AG174" s="204" t="s">
        <v>156</v>
      </c>
      <c r="AH174" s="205"/>
      <c r="AI174" s="205"/>
      <c r="AJ174" s="205"/>
      <c r="AK174" s="215">
        <f>AL9</f>
        <v>0</v>
      </c>
      <c r="AL174" s="207"/>
      <c r="AO174" s="268" t="s">
        <v>257</v>
      </c>
      <c r="AP174" s="58"/>
      <c r="AQ174" s="58"/>
      <c r="AR174" s="58"/>
      <c r="AS174" s="58"/>
      <c r="AT174" s="58">
        <f>SUM(AU14)</f>
        <v>8423049</v>
      </c>
      <c r="AU174" s="207"/>
      <c r="AW174"/>
      <c r="AY174" s="201"/>
      <c r="AZ174" s="201"/>
    </row>
    <row r="175" spans="1:52" ht="14.4" x14ac:dyDescent="0.3">
      <c r="D175" s="205" t="s">
        <v>220</v>
      </c>
      <c r="E175" s="205"/>
      <c r="F175" s="205"/>
      <c r="G175" s="205"/>
      <c r="H175" s="207">
        <f>J11+H9</f>
        <v>80515</v>
      </c>
      <c r="I175" s="207"/>
      <c r="O175" s="201"/>
      <c r="P175" s="201"/>
      <c r="V175">
        <v>0</v>
      </c>
      <c r="W175" s="201"/>
      <c r="AD175" s="201"/>
      <c r="AG175" s="205" t="s">
        <v>220</v>
      </c>
      <c r="AH175" s="205"/>
      <c r="AI175" s="205"/>
      <c r="AJ175" s="205"/>
      <c r="AK175" s="215">
        <f>AM11+AK9</f>
        <v>0</v>
      </c>
      <c r="AL175" s="207"/>
      <c r="AO175" s="268" t="s">
        <v>258</v>
      </c>
      <c r="AP175" s="58"/>
      <c r="AQ175" s="58"/>
      <c r="AR175" s="58"/>
      <c r="AS175" s="58"/>
      <c r="AT175" s="58">
        <v>0</v>
      </c>
      <c r="AU175" s="207"/>
      <c r="AW175"/>
      <c r="AY175" s="201"/>
      <c r="AZ175" s="201"/>
    </row>
    <row r="176" spans="1:52" ht="14.4" x14ac:dyDescent="0.3">
      <c r="D176" s="205" t="s">
        <v>216</v>
      </c>
      <c r="E176" s="205"/>
      <c r="F176" s="205"/>
      <c r="G176" s="205"/>
      <c r="H176" s="207">
        <f>J12</f>
        <v>1896776</v>
      </c>
      <c r="I176" s="207"/>
      <c r="O176" s="201"/>
      <c r="P176" s="201"/>
      <c r="V176">
        <v>0</v>
      </c>
      <c r="W176" s="201"/>
      <c r="AD176" s="201"/>
      <c r="AG176" s="205" t="s">
        <v>216</v>
      </c>
      <c r="AH176" s="205"/>
      <c r="AI176" s="205"/>
      <c r="AJ176" s="205"/>
      <c r="AK176" s="215">
        <f>AM12</f>
        <v>0</v>
      </c>
      <c r="AL176" s="207"/>
      <c r="AO176" s="268" t="s">
        <v>259</v>
      </c>
      <c r="AP176" s="58"/>
      <c r="AQ176" s="58"/>
      <c r="AR176" s="58"/>
      <c r="AS176" s="58"/>
      <c r="AT176" s="58">
        <v>0</v>
      </c>
      <c r="AU176" s="207"/>
      <c r="AW176"/>
      <c r="AY176" s="201"/>
      <c r="AZ176" s="201"/>
    </row>
    <row r="177" spans="4:52" ht="14.4" x14ac:dyDescent="0.3">
      <c r="D177" s="205" t="s">
        <v>61</v>
      </c>
      <c r="E177" s="205"/>
      <c r="F177" s="205"/>
      <c r="G177" s="205"/>
      <c r="H177" s="207">
        <v>0</v>
      </c>
      <c r="I177" s="207"/>
      <c r="O177" s="201"/>
      <c r="P177" s="201"/>
      <c r="V177">
        <v>0</v>
      </c>
      <c r="W177" s="201"/>
      <c r="AD177" s="201"/>
      <c r="AG177" s="205" t="s">
        <v>61</v>
      </c>
      <c r="AH177" s="205"/>
      <c r="AI177" s="205"/>
      <c r="AJ177" s="205"/>
      <c r="AK177" s="215">
        <v>0</v>
      </c>
      <c r="AL177" s="207"/>
      <c r="AO177" s="268" t="s">
        <v>260</v>
      </c>
      <c r="AP177" s="58"/>
      <c r="AQ177" s="58"/>
      <c r="AR177" s="58"/>
      <c r="AS177" s="58"/>
      <c r="AT177" s="58">
        <f>SUM(AT6,AT8)</f>
        <v>8434</v>
      </c>
      <c r="AU177" s="207"/>
      <c r="AW177"/>
      <c r="AY177" s="201"/>
      <c r="AZ177" s="201"/>
    </row>
    <row r="178" spans="4:52" ht="14.4" x14ac:dyDescent="0.3">
      <c r="D178" s="205" t="s">
        <v>62</v>
      </c>
      <c r="E178" s="205"/>
      <c r="F178" s="205"/>
      <c r="G178" s="205"/>
      <c r="H178" s="207">
        <f>G6+H6+G24</f>
        <v>109007</v>
      </c>
      <c r="I178" s="207"/>
      <c r="O178" s="201"/>
      <c r="P178" s="201"/>
      <c r="V178">
        <v>0</v>
      </c>
      <c r="W178" s="201"/>
      <c r="AD178" s="201"/>
      <c r="AG178" s="205" t="s">
        <v>62</v>
      </c>
      <c r="AH178" s="205"/>
      <c r="AI178" s="205"/>
      <c r="AJ178" s="205"/>
      <c r="AK178" s="215">
        <f>AJ6+AK6+AJ24</f>
        <v>0</v>
      </c>
      <c r="AL178" s="207"/>
      <c r="AO178" s="268" t="s">
        <v>261</v>
      </c>
      <c r="AP178" s="58"/>
      <c r="AQ178" s="58"/>
      <c r="AR178" s="58"/>
      <c r="AS178" s="58"/>
      <c r="AT178" s="58">
        <v>0</v>
      </c>
      <c r="AU178" s="207"/>
      <c r="AW178"/>
      <c r="AY178" s="201"/>
      <c r="AZ178" s="201"/>
    </row>
    <row r="179" spans="4:52" ht="14.4" x14ac:dyDescent="0.3">
      <c r="D179" s="205" t="s">
        <v>149</v>
      </c>
      <c r="E179" s="205"/>
      <c r="F179" s="205"/>
      <c r="G179" s="205"/>
      <c r="H179" s="207">
        <v>0</v>
      </c>
      <c r="I179" s="207"/>
      <c r="O179" s="201"/>
      <c r="P179" s="201"/>
      <c r="V179">
        <v>0</v>
      </c>
      <c r="W179" s="201"/>
      <c r="AD179" s="201"/>
      <c r="AG179" s="205" t="s">
        <v>149</v>
      </c>
      <c r="AH179" s="205"/>
      <c r="AI179" s="205"/>
      <c r="AJ179" s="205"/>
      <c r="AK179" s="215">
        <v>0</v>
      </c>
      <c r="AL179" s="207"/>
      <c r="AO179" s="269" t="s">
        <v>262</v>
      </c>
      <c r="AP179" s="269"/>
      <c r="AQ179" s="269"/>
      <c r="AR179" s="269"/>
      <c r="AS179" s="269"/>
      <c r="AT179" s="269">
        <f>SUM(AT169:AT178)</f>
        <v>10453380</v>
      </c>
      <c r="AU179" s="207"/>
      <c r="AW179"/>
      <c r="AY179" s="201"/>
      <c r="AZ179" s="201"/>
    </row>
    <row r="180" spans="4:52" x14ac:dyDescent="0.25">
      <c r="D180" s="205" t="s">
        <v>63</v>
      </c>
      <c r="E180" s="205"/>
      <c r="F180" s="205"/>
      <c r="G180" s="205"/>
      <c r="H180" s="208">
        <f>SUM(H168:H179)</f>
        <v>-799318</v>
      </c>
      <c r="I180" s="207"/>
      <c r="O180" s="201"/>
      <c r="P180" s="201"/>
      <c r="V180" s="2">
        <f>SUM(V168:V179)</f>
        <v>488936</v>
      </c>
      <c r="W180" s="201"/>
      <c r="AG180" s="205" t="s">
        <v>63</v>
      </c>
      <c r="AH180" s="205"/>
      <c r="AI180" s="205"/>
      <c r="AJ180" s="205"/>
      <c r="AK180" s="215">
        <f>SUM(AK168:AK179)</f>
        <v>-9322849</v>
      </c>
      <c r="AL180" s="207"/>
      <c r="AO180" s="58"/>
      <c r="AP180" s="58"/>
      <c r="AQ180" s="58"/>
      <c r="AR180" s="58"/>
      <c r="AS180" s="58"/>
      <c r="AT180" s="58"/>
      <c r="AU180" s="207"/>
      <c r="AW180"/>
      <c r="AY180" s="201"/>
      <c r="AZ180" s="201"/>
    </row>
    <row r="181" spans="4:52" x14ac:dyDescent="0.25">
      <c r="AK181" s="216"/>
      <c r="AO181" s="58"/>
      <c r="AP181" s="58"/>
      <c r="AQ181" s="58"/>
      <c r="AR181" s="58"/>
      <c r="AS181" s="58"/>
      <c r="AT181" s="58"/>
      <c r="AW181"/>
    </row>
    <row r="182" spans="4:52" ht="14.4" x14ac:dyDescent="0.3">
      <c r="AK182" s="216"/>
      <c r="AO182" s="267" t="s">
        <v>263</v>
      </c>
      <c r="AP182" s="58"/>
      <c r="AQ182" s="58"/>
      <c r="AR182" s="58"/>
      <c r="AS182" s="58"/>
      <c r="AT182" s="58"/>
      <c r="AW182"/>
    </row>
    <row r="183" spans="4:52" x14ac:dyDescent="0.25">
      <c r="D183" s="205" t="s">
        <v>64</v>
      </c>
      <c r="AG183" s="217" t="s">
        <v>64</v>
      </c>
      <c r="AK183" s="216"/>
      <c r="AO183" s="58"/>
      <c r="AP183" s="58"/>
      <c r="AQ183" s="58"/>
      <c r="AR183" s="58"/>
      <c r="AS183" s="58"/>
      <c r="AT183" s="58"/>
      <c r="AW183"/>
    </row>
    <row r="184" spans="4:52" x14ac:dyDescent="0.25">
      <c r="AD184" s="201"/>
      <c r="AK184" s="216"/>
      <c r="AO184" s="58" t="s">
        <v>264</v>
      </c>
      <c r="AP184" s="58"/>
      <c r="AQ184" s="58"/>
      <c r="AR184" s="58"/>
      <c r="AS184" s="58"/>
      <c r="AT184" s="58">
        <f>SUM(AQ49,AR49,AS49)</f>
        <v>2021897</v>
      </c>
      <c r="AW184"/>
    </row>
    <row r="185" spans="4:52" x14ac:dyDescent="0.25">
      <c r="D185" s="205" t="s">
        <v>65</v>
      </c>
      <c r="H185" s="207">
        <f>F49+I49</f>
        <v>-2885616</v>
      </c>
      <c r="I185" s="207"/>
      <c r="O185" s="201"/>
      <c r="P185" s="201"/>
      <c r="V185" s="2">
        <f>SUM(U49,V49)</f>
        <v>488936</v>
      </c>
      <c r="W185" s="201"/>
      <c r="AD185" s="201"/>
      <c r="AG185" s="205" t="s">
        <v>65</v>
      </c>
      <c r="AK185" s="215">
        <f>AI49+AJ49+AK49</f>
        <v>-9322849</v>
      </c>
      <c r="AL185" s="207"/>
      <c r="AO185" s="273" t="s">
        <v>276</v>
      </c>
      <c r="AP185" s="58"/>
      <c r="AQ185" s="58"/>
      <c r="AR185" s="58"/>
      <c r="AS185" s="58"/>
      <c r="AT185" s="58">
        <f>SUM(AU55)</f>
        <v>8423049</v>
      </c>
      <c r="AU185" s="207"/>
      <c r="AW185"/>
      <c r="AY185" s="201"/>
      <c r="AZ185" s="201"/>
    </row>
    <row r="186" spans="4:52" x14ac:dyDescent="0.25">
      <c r="D186" s="205" t="s">
        <v>217</v>
      </c>
      <c r="H186" s="207">
        <f>H45+J51</f>
        <v>80515</v>
      </c>
      <c r="I186" s="207"/>
      <c r="O186" s="201"/>
      <c r="P186" s="201"/>
      <c r="V186">
        <v>0</v>
      </c>
      <c r="W186" s="201"/>
      <c r="AD186" s="201"/>
      <c r="AG186" s="205" t="s">
        <v>217</v>
      </c>
      <c r="AK186" s="215">
        <f>AK45+AM51</f>
        <v>0</v>
      </c>
      <c r="AL186" s="207"/>
      <c r="AO186" s="58" t="s">
        <v>266</v>
      </c>
      <c r="AP186" s="58"/>
      <c r="AQ186" s="58"/>
      <c r="AR186" s="58"/>
      <c r="AS186" s="58"/>
      <c r="AT186" s="58">
        <v>0</v>
      </c>
      <c r="AU186" s="207"/>
      <c r="AW186"/>
      <c r="AY186" s="201"/>
      <c r="AZ186" s="201"/>
    </row>
    <row r="187" spans="4:52" x14ac:dyDescent="0.25">
      <c r="D187" s="205" t="s">
        <v>66</v>
      </c>
      <c r="H187" s="207">
        <v>0</v>
      </c>
      <c r="I187" s="207"/>
      <c r="O187" s="201"/>
      <c r="P187" s="201"/>
      <c r="V187">
        <v>0</v>
      </c>
      <c r="W187" s="201"/>
      <c r="AD187" s="201"/>
      <c r="AG187" s="205" t="s">
        <v>66</v>
      </c>
      <c r="AK187" s="215">
        <v>0</v>
      </c>
      <c r="AL187" s="207"/>
      <c r="AO187" s="58" t="s">
        <v>267</v>
      </c>
      <c r="AP187" s="58"/>
      <c r="AQ187" s="58"/>
      <c r="AR187" s="58"/>
      <c r="AS187" s="58"/>
      <c r="AT187" s="58">
        <v>0</v>
      </c>
      <c r="AU187" s="207"/>
      <c r="AW187"/>
      <c r="AY187" s="201"/>
      <c r="AZ187" s="201"/>
    </row>
    <row r="188" spans="4:52" x14ac:dyDescent="0.25">
      <c r="D188" s="205" t="s">
        <v>67</v>
      </c>
      <c r="H188" s="207">
        <v>0</v>
      </c>
      <c r="I188" s="207"/>
      <c r="O188" s="201"/>
      <c r="P188" s="201"/>
      <c r="V188">
        <v>0</v>
      </c>
      <c r="W188" s="201"/>
      <c r="AD188" s="201"/>
      <c r="AG188" s="205" t="s">
        <v>67</v>
      </c>
      <c r="AK188" s="215">
        <v>0</v>
      </c>
      <c r="AL188" s="207"/>
      <c r="AO188" s="58" t="s">
        <v>268</v>
      </c>
      <c r="AP188" s="58"/>
      <c r="AQ188" s="58"/>
      <c r="AR188" s="58"/>
      <c r="AS188" s="58"/>
      <c r="AT188" s="58">
        <f>SUM(AT39,AT43)</f>
        <v>8434</v>
      </c>
      <c r="AU188" s="207"/>
      <c r="AW188"/>
      <c r="AY188" s="201"/>
      <c r="AZ188" s="201"/>
    </row>
    <row r="189" spans="4:52" x14ac:dyDescent="0.25">
      <c r="D189" s="205" t="s">
        <v>68</v>
      </c>
      <c r="H189" s="207">
        <f>G39+G85</f>
        <v>109007</v>
      </c>
      <c r="I189" s="207"/>
      <c r="O189" s="201"/>
      <c r="P189" s="201"/>
      <c r="V189">
        <v>0</v>
      </c>
      <c r="W189" s="201"/>
      <c r="AD189" s="201"/>
      <c r="AG189" s="205" t="s">
        <v>68</v>
      </c>
      <c r="AK189" s="215">
        <f>AJ39+AJ85</f>
        <v>0</v>
      </c>
      <c r="AL189" s="207"/>
      <c r="AO189" s="58" t="s">
        <v>269</v>
      </c>
      <c r="AP189" s="58"/>
      <c r="AQ189" s="58"/>
      <c r="AR189" s="58"/>
      <c r="AS189" s="58"/>
      <c r="AT189" s="58">
        <v>0</v>
      </c>
      <c r="AU189" s="207"/>
      <c r="AW189"/>
      <c r="AY189" s="201"/>
      <c r="AZ189" s="201"/>
    </row>
    <row r="190" spans="4:52" x14ac:dyDescent="0.25">
      <c r="D190" s="205" t="s">
        <v>151</v>
      </c>
      <c r="H190" s="207">
        <v>0</v>
      </c>
      <c r="I190" s="207"/>
      <c r="O190" s="201"/>
      <c r="P190" s="201"/>
      <c r="V190">
        <v>0</v>
      </c>
      <c r="W190" s="201"/>
      <c r="AD190" s="201"/>
      <c r="AG190" s="205" t="s">
        <v>151</v>
      </c>
      <c r="AK190" s="215">
        <v>0</v>
      </c>
      <c r="AL190" s="207"/>
      <c r="AO190" s="273" t="s">
        <v>277</v>
      </c>
      <c r="AP190" s="58"/>
      <c r="AQ190" s="58"/>
      <c r="AR190" s="58"/>
      <c r="AS190" s="58"/>
      <c r="AT190" s="58">
        <v>0</v>
      </c>
      <c r="AU190" s="207"/>
      <c r="AW190"/>
      <c r="AY190" s="201"/>
      <c r="AZ190" s="201"/>
    </row>
    <row r="191" spans="4:52" x14ac:dyDescent="0.25">
      <c r="D191" s="204" t="s">
        <v>224</v>
      </c>
      <c r="H191" s="207">
        <f>J52</f>
        <v>1896776</v>
      </c>
      <c r="I191" s="207"/>
      <c r="O191" s="201"/>
      <c r="P191" s="201"/>
      <c r="V191">
        <v>0</v>
      </c>
      <c r="W191" s="201"/>
      <c r="AD191" s="201"/>
      <c r="AG191" s="204" t="s">
        <v>224</v>
      </c>
      <c r="AK191" s="215">
        <f>AM52</f>
        <v>0</v>
      </c>
      <c r="AL191" s="207"/>
      <c r="AO191" s="273" t="s">
        <v>270</v>
      </c>
      <c r="AP191" s="58"/>
      <c r="AQ191" s="58"/>
      <c r="AR191" s="58"/>
      <c r="AS191" s="58"/>
      <c r="AT191" s="58">
        <v>0</v>
      </c>
      <c r="AU191" s="207"/>
      <c r="AW191"/>
      <c r="AY191" s="201"/>
      <c r="AZ191" s="201"/>
    </row>
    <row r="192" spans="4:52" ht="14.4" x14ac:dyDescent="0.3">
      <c r="D192" s="205" t="s">
        <v>69</v>
      </c>
      <c r="H192" s="207">
        <v>0</v>
      </c>
      <c r="I192" s="207"/>
      <c r="O192" s="201"/>
      <c r="P192" s="201"/>
      <c r="V192">
        <v>0</v>
      </c>
      <c r="W192" s="201"/>
      <c r="AD192" s="201"/>
      <c r="AG192" s="205" t="s">
        <v>69</v>
      </c>
      <c r="AK192" s="215">
        <v>0</v>
      </c>
      <c r="AL192" s="207"/>
      <c r="AO192" s="269" t="s">
        <v>262</v>
      </c>
      <c r="AP192" s="269"/>
      <c r="AQ192" s="269"/>
      <c r="AR192" s="269"/>
      <c r="AS192" s="269"/>
      <c r="AT192" s="269">
        <f>SUM(AT184:AT191)</f>
        <v>10453380</v>
      </c>
      <c r="AU192" s="207"/>
      <c r="AW192"/>
      <c r="AY192" s="201"/>
      <c r="AZ192" s="201"/>
    </row>
    <row r="193" spans="4:52" x14ac:dyDescent="0.25">
      <c r="D193" s="205" t="s">
        <v>152</v>
      </c>
      <c r="H193" s="207">
        <v>0</v>
      </c>
      <c r="I193" s="207"/>
      <c r="O193" s="201"/>
      <c r="P193" s="201"/>
      <c r="V193">
        <v>0</v>
      </c>
      <c r="W193" s="201"/>
      <c r="AD193" s="201"/>
      <c r="AG193" s="205" t="s">
        <v>152</v>
      </c>
      <c r="AK193" s="215">
        <v>0</v>
      </c>
      <c r="AL193" s="207"/>
      <c r="AO193" s="58"/>
      <c r="AP193" s="58"/>
      <c r="AQ193" s="58"/>
      <c r="AR193" s="58"/>
      <c r="AS193" s="58"/>
      <c r="AT193" s="58"/>
      <c r="AU193" s="207"/>
      <c r="AW193"/>
      <c r="AY193" s="201"/>
      <c r="AZ193" s="201"/>
    </row>
    <row r="194" spans="4:52" ht="14.4" x14ac:dyDescent="0.3">
      <c r="D194" s="205" t="s">
        <v>63</v>
      </c>
      <c r="H194" s="207">
        <f>SUM(H185:H193)</f>
        <v>-799318</v>
      </c>
      <c r="I194" s="207"/>
      <c r="O194" s="201"/>
      <c r="P194" s="201"/>
      <c r="V194" s="2">
        <f>SUM(V185:V193)</f>
        <v>488936</v>
      </c>
      <c r="W194" s="201"/>
      <c r="AG194" s="205" t="s">
        <v>63</v>
      </c>
      <c r="AK194" s="215">
        <f>SUM(AK185:AK193)</f>
        <v>-9322849</v>
      </c>
      <c r="AL194" s="207"/>
      <c r="AO194" s="267" t="s">
        <v>271</v>
      </c>
      <c r="AP194" s="58"/>
      <c r="AQ194" s="58"/>
      <c r="AR194" s="58"/>
      <c r="AS194" s="58"/>
      <c r="AT194" s="58"/>
      <c r="AU194" s="207"/>
      <c r="AW194"/>
      <c r="AY194" s="201"/>
      <c r="AZ194" s="201"/>
    </row>
    <row r="195" spans="4:52" x14ac:dyDescent="0.25">
      <c r="D195" s="205"/>
      <c r="H195" s="207"/>
      <c r="I195" s="207"/>
      <c r="O195" s="201"/>
      <c r="P195" s="201"/>
      <c r="V195" s="2"/>
      <c r="W195" s="201"/>
      <c r="AG195" s="205"/>
      <c r="AK195" s="215"/>
      <c r="AL195" s="207"/>
      <c r="AO195" s="58"/>
      <c r="AP195" s="58"/>
      <c r="AQ195" s="58"/>
      <c r="AR195" s="58"/>
      <c r="AS195" s="58"/>
      <c r="AT195" s="58"/>
      <c r="AU195" s="207"/>
      <c r="AW195"/>
      <c r="AY195" s="201"/>
      <c r="AZ195" s="201"/>
    </row>
    <row r="196" spans="4:52" ht="14.4" x14ac:dyDescent="0.3">
      <c r="AK196" s="216"/>
      <c r="AO196" s="525" t="s">
        <v>279</v>
      </c>
      <c r="AP196" s="58"/>
      <c r="AQ196" s="58"/>
      <c r="AR196" s="58"/>
      <c r="AS196" s="58"/>
      <c r="AT196" s="58">
        <v>0</v>
      </c>
      <c r="AW196"/>
    </row>
    <row r="197" spans="4:52" ht="14.4" x14ac:dyDescent="0.3">
      <c r="D197" s="205" t="s">
        <v>70</v>
      </c>
      <c r="AG197" s="217" t="s">
        <v>70</v>
      </c>
      <c r="AK197" s="216"/>
      <c r="AO197" s="525" t="s">
        <v>280</v>
      </c>
      <c r="AP197" s="58"/>
      <c r="AQ197" s="58"/>
      <c r="AR197" s="58"/>
      <c r="AS197" s="58"/>
      <c r="AT197" s="58">
        <v>0</v>
      </c>
      <c r="AW197"/>
    </row>
    <row r="198" spans="4:52" ht="14.4" x14ac:dyDescent="0.3">
      <c r="AD198" s="201"/>
      <c r="AK198" s="216"/>
      <c r="AO198" s="525" t="s">
        <v>281</v>
      </c>
      <c r="AP198" s="58"/>
      <c r="AQ198" s="58"/>
      <c r="AR198" s="58"/>
      <c r="AS198" s="58"/>
      <c r="AT198" s="58">
        <v>0</v>
      </c>
      <c r="AW198"/>
    </row>
    <row r="199" spans="4:52" ht="14.4" x14ac:dyDescent="0.3">
      <c r="D199" s="206" t="s">
        <v>225</v>
      </c>
      <c r="H199" s="207">
        <v>0</v>
      </c>
      <c r="I199" s="207"/>
      <c r="O199" s="201"/>
      <c r="P199" s="201"/>
      <c r="V199">
        <v>0</v>
      </c>
      <c r="W199" s="201"/>
      <c r="AD199" s="201"/>
      <c r="AG199" s="206" t="s">
        <v>225</v>
      </c>
      <c r="AK199" s="215">
        <v>0</v>
      </c>
      <c r="AL199" s="207"/>
      <c r="AO199" s="268" t="s">
        <v>255</v>
      </c>
      <c r="AP199" s="58"/>
      <c r="AQ199" s="58"/>
      <c r="AR199" s="58"/>
      <c r="AS199" s="58"/>
      <c r="AT199" s="58">
        <v>0</v>
      </c>
      <c r="AU199" s="207"/>
      <c r="AW199"/>
      <c r="AY199" s="201"/>
      <c r="AZ199" s="201"/>
    </row>
    <row r="200" spans="4:52" ht="14.4" x14ac:dyDescent="0.3">
      <c r="D200" s="206" t="s">
        <v>192</v>
      </c>
      <c r="H200" s="207">
        <v>0</v>
      </c>
      <c r="I200" s="207"/>
      <c r="O200" s="201"/>
      <c r="P200" s="201"/>
      <c r="V200">
        <v>0</v>
      </c>
      <c r="W200" s="201"/>
      <c r="AD200" s="201"/>
      <c r="AG200" s="206" t="s">
        <v>192</v>
      </c>
      <c r="AK200" s="215">
        <v>-185137</v>
      </c>
      <c r="AL200" s="207"/>
      <c r="AO200" s="268" t="s">
        <v>256</v>
      </c>
      <c r="AP200" s="58"/>
      <c r="AQ200" s="58"/>
      <c r="AR200" s="58"/>
      <c r="AS200" s="58"/>
      <c r="AT200" s="58">
        <v>0</v>
      </c>
      <c r="AU200" s="207"/>
      <c r="AW200"/>
      <c r="AY200" s="201"/>
      <c r="AZ200" s="201"/>
    </row>
    <row r="201" spans="4:52" ht="14.4" x14ac:dyDescent="0.3">
      <c r="D201" s="206"/>
      <c r="H201" s="207"/>
      <c r="I201" s="207"/>
      <c r="O201" s="201"/>
      <c r="P201" s="201"/>
      <c r="W201" s="201"/>
      <c r="AD201" s="201"/>
      <c r="AG201" s="206" t="s">
        <v>243</v>
      </c>
      <c r="AK201" s="215">
        <v>185137</v>
      </c>
      <c r="AL201" s="207"/>
      <c r="AO201" s="268" t="s">
        <v>257</v>
      </c>
      <c r="AP201" s="58"/>
      <c r="AQ201" s="58"/>
      <c r="AR201" s="58"/>
      <c r="AS201" s="58"/>
      <c r="AT201" s="58">
        <v>0</v>
      </c>
      <c r="AU201" s="207"/>
      <c r="AW201"/>
      <c r="AY201" s="201"/>
      <c r="AZ201" s="201"/>
    </row>
    <row r="202" spans="4:52" ht="14.4" x14ac:dyDescent="0.3">
      <c r="D202" s="205" t="s">
        <v>215</v>
      </c>
      <c r="H202" s="207">
        <v>0</v>
      </c>
      <c r="I202" s="207"/>
      <c r="O202" s="201"/>
      <c r="P202" s="201"/>
      <c r="V202">
        <v>0</v>
      </c>
      <c r="W202" s="201"/>
      <c r="AD202" s="201"/>
      <c r="AG202" s="205" t="s">
        <v>215</v>
      </c>
      <c r="AK202" s="215">
        <v>0</v>
      </c>
      <c r="AL202" s="207"/>
      <c r="AO202" s="268" t="s">
        <v>258</v>
      </c>
      <c r="AP202" s="58"/>
      <c r="AQ202" s="58"/>
      <c r="AR202" s="58"/>
      <c r="AS202" s="58"/>
      <c r="AT202" s="58">
        <v>0</v>
      </c>
      <c r="AU202" s="207"/>
      <c r="AW202"/>
      <c r="AY202" s="201"/>
      <c r="AZ202" s="201"/>
    </row>
    <row r="203" spans="4:52" ht="14.4" x14ac:dyDescent="0.3">
      <c r="D203" s="205" t="s">
        <v>148</v>
      </c>
      <c r="H203" s="207">
        <v>0</v>
      </c>
      <c r="I203" s="207"/>
      <c r="O203" s="201"/>
      <c r="P203" s="201"/>
      <c r="V203">
        <v>0</v>
      </c>
      <c r="W203" s="201"/>
      <c r="AD203" s="201"/>
      <c r="AG203" s="205" t="s">
        <v>148</v>
      </c>
      <c r="AK203" s="215">
        <v>0</v>
      </c>
      <c r="AL203" s="207"/>
      <c r="AO203" s="268" t="s">
        <v>259</v>
      </c>
      <c r="AP203" s="58"/>
      <c r="AQ203" s="58"/>
      <c r="AR203" s="58"/>
      <c r="AS203" s="58"/>
      <c r="AT203" s="58">
        <v>0</v>
      </c>
      <c r="AU203" s="207"/>
      <c r="AW203"/>
      <c r="AY203" s="201"/>
      <c r="AZ203" s="201"/>
    </row>
    <row r="204" spans="4:52" ht="14.4" x14ac:dyDescent="0.3">
      <c r="D204" s="205" t="s">
        <v>153</v>
      </c>
      <c r="H204" s="207">
        <v>0</v>
      </c>
      <c r="I204" s="207"/>
      <c r="O204" s="201"/>
      <c r="P204" s="201"/>
      <c r="V204">
        <v>0</v>
      </c>
      <c r="W204" s="201"/>
      <c r="AD204" s="201"/>
      <c r="AG204" s="205" t="s">
        <v>153</v>
      </c>
      <c r="AK204" s="215">
        <v>0</v>
      </c>
      <c r="AL204" s="207"/>
      <c r="AO204" s="268" t="s">
        <v>260</v>
      </c>
      <c r="AP204" s="58"/>
      <c r="AQ204" s="58"/>
      <c r="AR204" s="58"/>
      <c r="AS204" s="58"/>
      <c r="AT204" s="58">
        <v>0</v>
      </c>
      <c r="AU204" s="207"/>
      <c r="AW204"/>
      <c r="AY204" s="201"/>
      <c r="AZ204" s="201"/>
    </row>
    <row r="205" spans="4:52" ht="14.4" x14ac:dyDescent="0.3">
      <c r="D205" s="205" t="s">
        <v>154</v>
      </c>
      <c r="H205" s="207">
        <v>0</v>
      </c>
      <c r="I205" s="207"/>
      <c r="O205" s="201"/>
      <c r="P205" s="201"/>
      <c r="V205">
        <v>0</v>
      </c>
      <c r="W205" s="201"/>
      <c r="AD205" s="201"/>
      <c r="AG205" s="205" t="s">
        <v>154</v>
      </c>
      <c r="AK205" s="215">
        <v>0</v>
      </c>
      <c r="AL205" s="207"/>
      <c r="AO205" s="270" t="s">
        <v>261</v>
      </c>
      <c r="AP205" s="271"/>
      <c r="AQ205" s="271"/>
      <c r="AR205" s="271"/>
      <c r="AS205" s="271"/>
      <c r="AT205" s="272">
        <v>0</v>
      </c>
      <c r="AU205" s="207"/>
      <c r="AW205"/>
      <c r="AY205" s="201"/>
      <c r="AZ205" s="201"/>
    </row>
    <row r="206" spans="4:52" x14ac:dyDescent="0.25">
      <c r="D206" s="205" t="s">
        <v>61</v>
      </c>
      <c r="H206" s="207">
        <v>0</v>
      </c>
      <c r="I206" s="207"/>
      <c r="O206" s="201"/>
      <c r="P206" s="201"/>
      <c r="V206">
        <v>0</v>
      </c>
      <c r="W206" s="201"/>
      <c r="AD206" s="201"/>
      <c r="AG206" s="205" t="s">
        <v>61</v>
      </c>
      <c r="AK206" s="215">
        <v>0</v>
      </c>
      <c r="AL206" s="207"/>
      <c r="AO206" s="58"/>
      <c r="AP206" s="58"/>
      <c r="AQ206" s="58"/>
      <c r="AR206" s="58"/>
      <c r="AS206" s="58"/>
      <c r="AT206" s="58"/>
      <c r="AU206" s="207"/>
      <c r="AW206"/>
      <c r="AY206" s="201"/>
      <c r="AZ206" s="201"/>
    </row>
    <row r="207" spans="4:52" ht="14.4" x14ac:dyDescent="0.3">
      <c r="D207" s="205" t="s">
        <v>62</v>
      </c>
      <c r="H207" s="207">
        <f>SUM(E6,E8)</f>
        <v>0</v>
      </c>
      <c r="I207" s="207"/>
      <c r="O207" s="201"/>
      <c r="P207" s="201"/>
      <c r="V207" s="2">
        <f>SUM(T6,T8)</f>
        <v>0</v>
      </c>
      <c r="W207" s="201"/>
      <c r="AD207" s="201"/>
      <c r="AG207" s="205" t="s">
        <v>62</v>
      </c>
      <c r="AK207" s="215">
        <f>SUM(AH6,AH8)</f>
        <v>0</v>
      </c>
      <c r="AL207" s="207"/>
      <c r="AO207" s="267" t="s">
        <v>272</v>
      </c>
      <c r="AP207" s="58"/>
      <c r="AQ207" s="58"/>
      <c r="AR207" s="58"/>
      <c r="AS207" s="58"/>
      <c r="AT207" s="58"/>
      <c r="AU207" s="207"/>
      <c r="AW207"/>
      <c r="AY207" s="201"/>
      <c r="AZ207" s="201"/>
    </row>
    <row r="208" spans="4:52" x14ac:dyDescent="0.25">
      <c r="D208" s="205" t="s">
        <v>63</v>
      </c>
      <c r="H208" s="207">
        <f>SUM(H199:H207)</f>
        <v>0</v>
      </c>
      <c r="I208" s="207"/>
      <c r="O208" s="201"/>
      <c r="P208" s="201"/>
      <c r="W208" s="201"/>
      <c r="AG208" s="205" t="s">
        <v>63</v>
      </c>
      <c r="AK208" s="215">
        <f>SUM(AK199:AK207)</f>
        <v>0</v>
      </c>
      <c r="AL208" s="207"/>
      <c r="AO208" s="58"/>
      <c r="AP208" s="58"/>
      <c r="AQ208" s="58"/>
      <c r="AR208" s="58"/>
      <c r="AS208" s="58"/>
      <c r="AT208" s="58"/>
      <c r="AU208" s="207"/>
      <c r="AW208"/>
      <c r="AY208" s="201"/>
      <c r="AZ208" s="201"/>
    </row>
    <row r="209" spans="4:52" x14ac:dyDescent="0.25">
      <c r="AK209" s="216"/>
      <c r="AO209" s="58" t="s">
        <v>264</v>
      </c>
      <c r="AP209" s="58"/>
      <c r="AQ209" s="58"/>
      <c r="AR209" s="58"/>
      <c r="AS209" s="58"/>
      <c r="AT209" s="58">
        <v>0</v>
      </c>
      <c r="AW209"/>
    </row>
    <row r="210" spans="4:52" x14ac:dyDescent="0.25">
      <c r="AK210" s="216"/>
      <c r="AO210" s="58" t="s">
        <v>265</v>
      </c>
      <c r="AP210" s="58"/>
      <c r="AQ210" s="58"/>
      <c r="AR210" s="58"/>
      <c r="AS210" s="58"/>
      <c r="AT210" s="58">
        <v>0</v>
      </c>
      <c r="AW210"/>
    </row>
    <row r="211" spans="4:52" x14ac:dyDescent="0.25">
      <c r="D211" s="205" t="s">
        <v>71</v>
      </c>
      <c r="AG211" s="217" t="s">
        <v>71</v>
      </c>
      <c r="AK211" s="216"/>
      <c r="AO211" s="58" t="s">
        <v>266</v>
      </c>
      <c r="AP211" s="58"/>
      <c r="AQ211" s="58"/>
      <c r="AR211" s="58"/>
      <c r="AS211" s="58"/>
      <c r="AT211" s="58">
        <v>0</v>
      </c>
      <c r="AW211"/>
    </row>
    <row r="212" spans="4:52" x14ac:dyDescent="0.25">
      <c r="AD212" s="201"/>
      <c r="AK212" s="216"/>
      <c r="AO212" s="58" t="s">
        <v>267</v>
      </c>
      <c r="AP212" s="58"/>
      <c r="AQ212" s="58"/>
      <c r="AR212" s="58"/>
      <c r="AS212" s="58"/>
      <c r="AT212" s="58">
        <v>0</v>
      </c>
      <c r="AW212"/>
    </row>
    <row r="213" spans="4:52" x14ac:dyDescent="0.25">
      <c r="D213" s="205" t="s">
        <v>65</v>
      </c>
      <c r="H213" s="207">
        <v>0</v>
      </c>
      <c r="I213" s="207"/>
      <c r="O213" s="201"/>
      <c r="P213" s="201"/>
      <c r="V213">
        <v>0</v>
      </c>
      <c r="W213" s="201"/>
      <c r="AD213" s="201"/>
      <c r="AG213" s="206" t="s">
        <v>244</v>
      </c>
      <c r="AK213" s="215">
        <v>-185137</v>
      </c>
      <c r="AL213" s="207"/>
      <c r="AO213" s="58" t="s">
        <v>268</v>
      </c>
      <c r="AP213" s="58"/>
      <c r="AQ213" s="58"/>
      <c r="AR213" s="58"/>
      <c r="AS213" s="58"/>
      <c r="AT213" s="58">
        <v>0</v>
      </c>
      <c r="AU213" s="207"/>
      <c r="AW213"/>
      <c r="AY213" s="201"/>
      <c r="AZ213" s="201"/>
    </row>
    <row r="214" spans="4:52" x14ac:dyDescent="0.25">
      <c r="D214" s="205"/>
      <c r="H214" s="207"/>
      <c r="I214" s="207"/>
      <c r="O214" s="201"/>
      <c r="P214" s="201"/>
      <c r="W214" s="201"/>
      <c r="AD214" s="201"/>
      <c r="AG214" s="206" t="s">
        <v>245</v>
      </c>
      <c r="AK214" s="215">
        <v>185137</v>
      </c>
      <c r="AL214" s="207"/>
      <c r="AO214" s="58" t="s">
        <v>269</v>
      </c>
      <c r="AP214" s="58"/>
      <c r="AQ214" s="58"/>
      <c r="AR214" s="58"/>
      <c r="AS214" s="58"/>
      <c r="AT214" s="58">
        <v>0</v>
      </c>
      <c r="AU214" s="207"/>
      <c r="AW214"/>
      <c r="AY214" s="201"/>
      <c r="AZ214" s="201"/>
    </row>
    <row r="215" spans="4:52" x14ac:dyDescent="0.25">
      <c r="D215" s="205" t="s">
        <v>218</v>
      </c>
      <c r="H215" s="207">
        <v>0</v>
      </c>
      <c r="I215" s="207"/>
      <c r="O215" s="201"/>
      <c r="P215" s="201"/>
      <c r="V215" s="2">
        <f>SUM(T88)</f>
        <v>4930998</v>
      </c>
      <c r="W215" s="201"/>
      <c r="AD215" s="201"/>
      <c r="AG215" s="205" t="s">
        <v>218</v>
      </c>
      <c r="AK215" s="215">
        <v>0</v>
      </c>
      <c r="AL215" s="207"/>
      <c r="AO215" s="273" t="s">
        <v>277</v>
      </c>
      <c r="AP215" s="58"/>
      <c r="AQ215" s="58"/>
      <c r="AR215" s="58"/>
      <c r="AS215" s="58"/>
      <c r="AT215" s="58">
        <f>SUM(AP48,AP52)</f>
        <v>0</v>
      </c>
      <c r="AU215" s="207"/>
      <c r="AW215"/>
      <c r="AY215" s="201"/>
      <c r="AZ215" s="201"/>
    </row>
    <row r="216" spans="4:52" x14ac:dyDescent="0.25">
      <c r="D216" s="205" t="s">
        <v>66</v>
      </c>
      <c r="H216" s="207">
        <v>0</v>
      </c>
      <c r="I216" s="207"/>
      <c r="O216" s="201"/>
      <c r="P216" s="201"/>
      <c r="V216">
        <v>0</v>
      </c>
      <c r="W216" s="201"/>
      <c r="AD216" s="201"/>
      <c r="AG216" s="205" t="s">
        <v>66</v>
      </c>
      <c r="AK216" s="215">
        <v>0</v>
      </c>
      <c r="AL216" s="207"/>
      <c r="AO216" s="58" t="s">
        <v>270</v>
      </c>
      <c r="AP216" s="58"/>
      <c r="AQ216" s="58"/>
      <c r="AR216" s="58"/>
      <c r="AS216" s="58"/>
      <c r="AT216" s="58">
        <v>0</v>
      </c>
      <c r="AU216" s="207"/>
      <c r="AW216"/>
      <c r="AY216" s="201"/>
      <c r="AZ216" s="201"/>
    </row>
    <row r="217" spans="4:52" x14ac:dyDescent="0.25">
      <c r="D217" s="205" t="s">
        <v>67</v>
      </c>
      <c r="H217" s="207">
        <v>0</v>
      </c>
      <c r="I217" s="207"/>
      <c r="O217" s="201"/>
      <c r="P217" s="201"/>
      <c r="V217">
        <v>0</v>
      </c>
      <c r="W217" s="201"/>
      <c r="AD217" s="201"/>
      <c r="AG217" s="205" t="s">
        <v>67</v>
      </c>
      <c r="AK217" s="215">
        <v>0</v>
      </c>
      <c r="AL217" s="207"/>
      <c r="AO217" s="271" t="s">
        <v>262</v>
      </c>
      <c r="AP217" s="271"/>
      <c r="AQ217" s="271"/>
      <c r="AR217" s="271"/>
      <c r="AS217" s="271"/>
      <c r="AT217" s="272">
        <f>SUM(AT209:AT216)</f>
        <v>0</v>
      </c>
      <c r="AU217" s="207"/>
      <c r="AW217"/>
      <c r="AY217" s="201"/>
      <c r="AZ217" s="201"/>
    </row>
    <row r="218" spans="4:52" x14ac:dyDescent="0.25">
      <c r="D218" s="205" t="s">
        <v>68</v>
      </c>
      <c r="H218" s="207">
        <f>E38+E39+E60+E62</f>
        <v>0</v>
      </c>
      <c r="I218" s="207"/>
      <c r="O218" s="202"/>
      <c r="P218" s="202"/>
      <c r="V218" s="2">
        <f>SUM(T85)</f>
        <v>-4930998</v>
      </c>
      <c r="W218" s="202"/>
      <c r="AD218" s="201"/>
      <c r="AG218" s="205" t="s">
        <v>68</v>
      </c>
      <c r="AK218" s="215">
        <f>AH38+AH39+AH60+AH62</f>
        <v>0</v>
      </c>
      <c r="AL218" s="207"/>
      <c r="AO218" s="58"/>
      <c r="AP218" s="58"/>
      <c r="AQ218" s="58"/>
      <c r="AR218" s="58"/>
      <c r="AS218" s="58"/>
      <c r="AT218" s="58"/>
      <c r="AU218" s="207"/>
      <c r="AW218"/>
      <c r="AY218" s="202"/>
      <c r="AZ218" s="202"/>
    </row>
    <row r="219" spans="4:52" x14ac:dyDescent="0.25">
      <c r="D219" s="205" t="s">
        <v>72</v>
      </c>
      <c r="H219" s="207">
        <v>0</v>
      </c>
      <c r="I219" s="207"/>
      <c r="O219" s="201"/>
      <c r="P219" s="201"/>
      <c r="V219" s="2">
        <f>SUM(T91,T92)</f>
        <v>-173911</v>
      </c>
      <c r="W219" s="201"/>
      <c r="AD219" s="201"/>
      <c r="AG219" s="205" t="s">
        <v>72</v>
      </c>
      <c r="AK219" s="215">
        <v>0</v>
      </c>
      <c r="AL219" s="207"/>
      <c r="AO219" s="58"/>
      <c r="AP219" s="58"/>
      <c r="AQ219" s="58"/>
      <c r="AR219" s="58"/>
      <c r="AS219" s="58"/>
      <c r="AT219" s="58"/>
      <c r="AU219" s="207"/>
      <c r="AW219"/>
      <c r="AY219" s="201"/>
      <c r="AZ219" s="201"/>
    </row>
    <row r="220" spans="4:52" ht="14.4" x14ac:dyDescent="0.3">
      <c r="D220" s="205" t="s">
        <v>73</v>
      </c>
      <c r="H220" s="207">
        <v>0</v>
      </c>
      <c r="I220" s="207"/>
      <c r="O220" s="201"/>
      <c r="P220" s="201"/>
      <c r="V220">
        <v>0</v>
      </c>
      <c r="W220" s="201"/>
      <c r="AD220" s="201"/>
      <c r="AG220" s="205" t="s">
        <v>73</v>
      </c>
      <c r="AK220" s="215">
        <v>0</v>
      </c>
      <c r="AL220" s="207"/>
      <c r="AO220" s="269" t="s">
        <v>273</v>
      </c>
      <c r="AP220" s="58"/>
      <c r="AQ220" s="58"/>
      <c r="AR220" s="58"/>
      <c r="AS220" s="58"/>
      <c r="AT220" s="58"/>
      <c r="AU220" s="207"/>
      <c r="AW220"/>
      <c r="AY220" s="201"/>
      <c r="AZ220" s="201"/>
    </row>
    <row r="221" spans="4:52" x14ac:dyDescent="0.25">
      <c r="D221" s="205" t="s">
        <v>152</v>
      </c>
      <c r="H221" s="207">
        <v>0</v>
      </c>
      <c r="I221" s="207"/>
      <c r="O221" s="201"/>
      <c r="P221" s="201"/>
      <c r="V221">
        <v>0</v>
      </c>
      <c r="W221" s="201"/>
      <c r="AD221" s="201"/>
      <c r="AG221" s="205" t="s">
        <v>152</v>
      </c>
      <c r="AK221" s="215">
        <v>0</v>
      </c>
      <c r="AL221" s="207"/>
      <c r="AO221" s="58"/>
      <c r="AP221" s="58"/>
      <c r="AQ221" s="58"/>
      <c r="AR221" s="58"/>
      <c r="AS221" s="58"/>
      <c r="AT221" s="58"/>
      <c r="AU221" s="207"/>
      <c r="AW221"/>
      <c r="AY221" s="201"/>
      <c r="AZ221" s="201"/>
    </row>
    <row r="222" spans="4:52" ht="14.4" x14ac:dyDescent="0.3">
      <c r="D222" s="204" t="s">
        <v>224</v>
      </c>
      <c r="H222" s="207"/>
      <c r="I222" s="207"/>
      <c r="O222" s="201"/>
      <c r="P222" s="201"/>
      <c r="V222" s="2">
        <f>SUM(T97)</f>
        <v>173911</v>
      </c>
      <c r="W222" s="201"/>
      <c r="AD222" s="201"/>
      <c r="AG222" s="204" t="s">
        <v>224</v>
      </c>
      <c r="AK222" s="215">
        <v>0</v>
      </c>
      <c r="AL222" s="207"/>
      <c r="AO222" s="525" t="s">
        <v>279</v>
      </c>
      <c r="AP222" s="58"/>
      <c r="AQ222" s="58"/>
      <c r="AR222" s="58"/>
      <c r="AS222" s="58"/>
      <c r="AT222" s="58">
        <f>SUM(AT169)</f>
        <v>2130477</v>
      </c>
      <c r="AU222" s="207"/>
      <c r="AW222"/>
      <c r="AY222" s="201"/>
      <c r="AZ222" s="201"/>
    </row>
    <row r="223" spans="4:52" ht="14.4" x14ac:dyDescent="0.3">
      <c r="D223" s="205" t="s">
        <v>63</v>
      </c>
      <c r="H223" s="207">
        <f>SUM(H213:H221)</f>
        <v>0</v>
      </c>
      <c r="I223" s="207"/>
      <c r="O223" s="201"/>
      <c r="P223" s="201"/>
      <c r="V223" s="2">
        <f>SUM(V213:V222)</f>
        <v>0</v>
      </c>
      <c r="W223" s="201"/>
      <c r="AG223" s="205" t="s">
        <v>63</v>
      </c>
      <c r="AK223" s="215">
        <f>SUM(AK213:AK222)</f>
        <v>0</v>
      </c>
      <c r="AL223" s="207"/>
      <c r="AO223" s="525" t="s">
        <v>280</v>
      </c>
      <c r="AP223" s="58"/>
      <c r="AQ223" s="58"/>
      <c r="AR223" s="58"/>
      <c r="AS223" s="58"/>
      <c r="AT223" s="58">
        <f>SUM(AT170)</f>
        <v>-108580</v>
      </c>
      <c r="AU223" s="207"/>
      <c r="AW223"/>
      <c r="AY223" s="201"/>
      <c r="AZ223" s="201"/>
    </row>
    <row r="224" spans="4:52" ht="14.4" x14ac:dyDescent="0.3">
      <c r="D224" s="205"/>
      <c r="H224" s="207"/>
      <c r="I224" s="207"/>
      <c r="O224" s="201"/>
      <c r="P224" s="201"/>
      <c r="V224" s="2"/>
      <c r="W224" s="201"/>
      <c r="AG224" s="205"/>
      <c r="AK224" s="215"/>
      <c r="AL224" s="207"/>
      <c r="AO224" s="525" t="s">
        <v>281</v>
      </c>
      <c r="AP224" s="58"/>
      <c r="AQ224" s="58"/>
      <c r="AR224" s="58"/>
      <c r="AS224" s="58"/>
      <c r="AT224" s="58">
        <f t="shared" ref="AT224:AT231" si="251">SUM(AT171)</f>
        <v>0</v>
      </c>
      <c r="AU224" s="207"/>
      <c r="AW224"/>
      <c r="AY224" s="201"/>
      <c r="AZ224" s="201"/>
    </row>
    <row r="225" spans="4:52" ht="14.4" x14ac:dyDescent="0.3">
      <c r="D225" s="205"/>
      <c r="H225" s="207"/>
      <c r="I225" s="207"/>
      <c r="O225" s="201"/>
      <c r="P225" s="201"/>
      <c r="V225" s="2"/>
      <c r="W225" s="201"/>
      <c r="AG225" s="218" t="s">
        <v>74</v>
      </c>
      <c r="AK225" s="215"/>
      <c r="AL225" s="207"/>
      <c r="AO225" s="268" t="s">
        <v>255</v>
      </c>
      <c r="AP225" s="58"/>
      <c r="AQ225" s="58"/>
      <c r="AR225" s="58"/>
      <c r="AS225" s="58"/>
      <c r="AT225" s="58">
        <f t="shared" si="251"/>
        <v>0</v>
      </c>
      <c r="AU225" s="207"/>
      <c r="AW225"/>
      <c r="AY225" s="201"/>
      <c r="AZ225" s="201"/>
    </row>
    <row r="226" spans="4:52" ht="14.4" x14ac:dyDescent="0.3">
      <c r="D226" s="205"/>
      <c r="H226" s="207"/>
      <c r="I226" s="207"/>
      <c r="O226" s="201"/>
      <c r="P226" s="201"/>
      <c r="V226" s="2"/>
      <c r="W226" s="201"/>
      <c r="AG226" s="206"/>
      <c r="AK226" s="215"/>
      <c r="AL226" s="207"/>
      <c r="AO226" s="268" t="s">
        <v>256</v>
      </c>
      <c r="AP226" s="58"/>
      <c r="AQ226" s="58"/>
      <c r="AR226" s="58"/>
      <c r="AS226" s="58"/>
      <c r="AT226" s="58">
        <f t="shared" si="251"/>
        <v>0</v>
      </c>
      <c r="AU226" s="207"/>
      <c r="AW226"/>
      <c r="AY226" s="201"/>
      <c r="AZ226" s="201"/>
    </row>
    <row r="227" spans="4:52" ht="14.4" x14ac:dyDescent="0.3">
      <c r="AG227" s="204" t="s">
        <v>222</v>
      </c>
      <c r="AH227" s="205"/>
      <c r="AI227" s="205"/>
      <c r="AJ227" s="205"/>
      <c r="AK227" s="207">
        <v>0</v>
      </c>
      <c r="AO227" s="268" t="s">
        <v>257</v>
      </c>
      <c r="AP227" s="58"/>
      <c r="AQ227" s="58"/>
      <c r="AR227" s="58"/>
      <c r="AS227" s="58"/>
      <c r="AT227" s="58">
        <f t="shared" si="251"/>
        <v>8423049</v>
      </c>
      <c r="AW227"/>
    </row>
    <row r="228" spans="4:52" ht="14.4" x14ac:dyDescent="0.3">
      <c r="AG228" s="204" t="s">
        <v>223</v>
      </c>
      <c r="AH228" s="205"/>
      <c r="AI228" s="205"/>
      <c r="AJ228" s="205"/>
      <c r="AK228" s="215">
        <f>AK169</f>
        <v>-6095374</v>
      </c>
      <c r="AO228" s="268" t="s">
        <v>258</v>
      </c>
      <c r="AP228" s="58"/>
      <c r="AQ228" s="58"/>
      <c r="AR228" s="58"/>
      <c r="AS228" s="58"/>
      <c r="AT228" s="58">
        <f t="shared" si="251"/>
        <v>0</v>
      </c>
      <c r="AW228"/>
    </row>
    <row r="229" spans="4:52" ht="14.4" x14ac:dyDescent="0.3">
      <c r="AG229" s="204" t="s">
        <v>192</v>
      </c>
      <c r="AH229" s="205"/>
      <c r="AI229" s="205"/>
      <c r="AJ229" s="205"/>
      <c r="AK229" s="215">
        <f>AK170-185137</f>
        <v>-2833300</v>
      </c>
      <c r="AO229" s="268" t="s">
        <v>259</v>
      </c>
      <c r="AP229" s="58"/>
      <c r="AQ229" s="58"/>
      <c r="AR229" s="58"/>
      <c r="AS229" s="58"/>
      <c r="AT229" s="58">
        <f t="shared" si="251"/>
        <v>0</v>
      </c>
      <c r="AW229"/>
    </row>
    <row r="230" spans="4:52" ht="14.4" x14ac:dyDescent="0.3">
      <c r="AG230" s="204" t="s">
        <v>247</v>
      </c>
      <c r="AH230" s="205"/>
      <c r="AI230" s="205"/>
      <c r="AJ230" s="205"/>
      <c r="AK230" s="215">
        <f>AK171</f>
        <v>-579312</v>
      </c>
      <c r="AO230" s="268" t="s">
        <v>260</v>
      </c>
      <c r="AP230" s="58"/>
      <c r="AQ230" s="58"/>
      <c r="AR230" s="58"/>
      <c r="AS230" s="58"/>
      <c r="AT230" s="58">
        <f t="shared" si="251"/>
        <v>8434</v>
      </c>
      <c r="AW230"/>
    </row>
    <row r="231" spans="4:52" ht="14.4" x14ac:dyDescent="0.3">
      <c r="AG231" s="206" t="s">
        <v>243</v>
      </c>
      <c r="AH231" s="205"/>
      <c r="AI231" s="205"/>
      <c r="AJ231" s="205"/>
      <c r="AK231" s="215">
        <v>185137</v>
      </c>
      <c r="AO231" s="268" t="s">
        <v>261</v>
      </c>
      <c r="AP231" s="58"/>
      <c r="AQ231" s="58"/>
      <c r="AR231" s="58"/>
      <c r="AS231" s="58"/>
      <c r="AT231" s="58">
        <f t="shared" si="251"/>
        <v>0</v>
      </c>
      <c r="AW231"/>
    </row>
    <row r="232" spans="4:52" ht="14.4" x14ac:dyDescent="0.3">
      <c r="D232" s="206" t="s">
        <v>74</v>
      </c>
      <c r="E232" s="205"/>
      <c r="F232" s="205"/>
      <c r="G232" s="205"/>
      <c r="H232" s="205"/>
      <c r="AG232" s="205" t="s">
        <v>215</v>
      </c>
      <c r="AH232" s="205"/>
      <c r="AI232" s="205"/>
      <c r="AJ232" s="205"/>
      <c r="AK232" s="215">
        <v>0</v>
      </c>
      <c r="AO232" s="269" t="s">
        <v>262</v>
      </c>
      <c r="AP232" s="269"/>
      <c r="AQ232" s="269"/>
      <c r="AR232" s="269"/>
      <c r="AS232" s="269"/>
      <c r="AT232" s="269">
        <f>SUM(AT222:AT231)</f>
        <v>10453380</v>
      </c>
      <c r="AW232"/>
    </row>
    <row r="233" spans="4:52" x14ac:dyDescent="0.25">
      <c r="D233" s="205"/>
      <c r="E233" s="205"/>
      <c r="F233" s="205"/>
      <c r="G233" s="205"/>
      <c r="H233" s="205"/>
      <c r="AG233" s="205" t="s">
        <v>219</v>
      </c>
      <c r="AH233" s="205"/>
      <c r="AI233" s="205"/>
      <c r="AJ233" s="205"/>
      <c r="AK233" s="215">
        <v>0</v>
      </c>
      <c r="AO233" s="58"/>
      <c r="AP233" s="58"/>
      <c r="AQ233" s="58"/>
      <c r="AR233" s="58"/>
      <c r="AS233" s="58"/>
      <c r="AT233" s="58"/>
      <c r="AW233"/>
    </row>
    <row r="234" spans="4:52" x14ac:dyDescent="0.25">
      <c r="D234" s="204" t="s">
        <v>222</v>
      </c>
      <c r="E234" s="205"/>
      <c r="F234" s="205"/>
      <c r="G234" s="205"/>
      <c r="H234" s="207">
        <f>H168</f>
        <v>0</v>
      </c>
      <c r="V234">
        <v>0</v>
      </c>
      <c r="AG234" s="204" t="s">
        <v>156</v>
      </c>
      <c r="AH234" s="205"/>
      <c r="AI234" s="205"/>
      <c r="AJ234" s="205"/>
      <c r="AK234" s="215">
        <f>AL68</f>
        <v>0</v>
      </c>
      <c r="AO234" s="58"/>
      <c r="AP234" s="58"/>
      <c r="AQ234" s="58"/>
      <c r="AR234" s="58"/>
      <c r="AS234" s="58"/>
      <c r="AT234" s="58"/>
      <c r="AW234"/>
    </row>
    <row r="235" spans="4:52" ht="14.4" x14ac:dyDescent="0.3">
      <c r="D235" s="204" t="s">
        <v>223</v>
      </c>
      <c r="E235" s="205"/>
      <c r="F235" s="205"/>
      <c r="G235" s="205"/>
      <c r="H235" s="207">
        <f>H169</f>
        <v>0</v>
      </c>
      <c r="V235">
        <v>0</v>
      </c>
      <c r="AG235" s="205" t="s">
        <v>220</v>
      </c>
      <c r="AH235" s="205"/>
      <c r="AI235" s="205"/>
      <c r="AJ235" s="205"/>
      <c r="AK235" s="215">
        <f>AM70+AK68</f>
        <v>0</v>
      </c>
      <c r="AO235" s="269" t="s">
        <v>274</v>
      </c>
      <c r="AP235" s="58"/>
      <c r="AQ235" s="58"/>
      <c r="AR235" s="58"/>
      <c r="AS235" s="58"/>
      <c r="AT235" s="58"/>
      <c r="AW235"/>
    </row>
    <row r="236" spans="4:52" x14ac:dyDescent="0.25">
      <c r="D236" s="204" t="s">
        <v>192</v>
      </c>
      <c r="E236" s="205"/>
      <c r="F236" s="205"/>
      <c r="G236" s="205"/>
      <c r="H236" s="207">
        <f>H170</f>
        <v>-417616</v>
      </c>
      <c r="V236" s="2">
        <f>SUM(V170)</f>
        <v>488936</v>
      </c>
      <c r="AG236" s="205" t="s">
        <v>216</v>
      </c>
      <c r="AH236" s="205"/>
      <c r="AI236" s="205"/>
      <c r="AJ236" s="205"/>
      <c r="AK236" s="215">
        <f>AM71</f>
        <v>0</v>
      </c>
      <c r="AO236" s="58"/>
      <c r="AP236" s="58"/>
      <c r="AQ236" s="58"/>
      <c r="AR236" s="58"/>
      <c r="AS236" s="58"/>
      <c r="AT236" s="58"/>
      <c r="AW236"/>
    </row>
    <row r="237" spans="4:52" x14ac:dyDescent="0.25">
      <c r="D237" s="205" t="s">
        <v>215</v>
      </c>
      <c r="E237" s="205"/>
      <c r="F237" s="205"/>
      <c r="G237" s="205"/>
      <c r="H237" s="207">
        <f t="shared" ref="H237:H240" si="252">H172</f>
        <v>0</v>
      </c>
      <c r="V237">
        <v>0</v>
      </c>
      <c r="AG237" s="205" t="s">
        <v>61</v>
      </c>
      <c r="AH237" s="205"/>
      <c r="AI237" s="205"/>
      <c r="AJ237" s="205"/>
      <c r="AK237" s="215">
        <v>0</v>
      </c>
      <c r="AO237" s="58" t="s">
        <v>264</v>
      </c>
      <c r="AP237" s="58"/>
      <c r="AQ237" s="58"/>
      <c r="AR237" s="58"/>
      <c r="AS237" s="58"/>
      <c r="AT237" s="58">
        <f>SUM(AT184)</f>
        <v>2021897</v>
      </c>
      <c r="AW237"/>
    </row>
    <row r="238" spans="4:52" x14ac:dyDescent="0.25">
      <c r="D238" s="205" t="s">
        <v>219</v>
      </c>
      <c r="E238" s="205"/>
      <c r="F238" s="205"/>
      <c r="G238" s="205"/>
      <c r="H238" s="207">
        <f t="shared" si="252"/>
        <v>0</v>
      </c>
      <c r="V238">
        <v>0</v>
      </c>
      <c r="AG238" s="205" t="s">
        <v>62</v>
      </c>
      <c r="AH238" s="205"/>
      <c r="AI238" s="205"/>
      <c r="AJ238" s="205"/>
      <c r="AK238" s="215">
        <f>AJ65+AK65+AJ83</f>
        <v>0</v>
      </c>
      <c r="AO238" s="58" t="s">
        <v>265</v>
      </c>
      <c r="AP238" s="58"/>
      <c r="AQ238" s="58"/>
      <c r="AR238" s="58"/>
      <c r="AS238" s="58"/>
      <c r="AT238" s="58">
        <f t="shared" ref="AT238:AT244" si="253">SUM(AT185)</f>
        <v>8423049</v>
      </c>
      <c r="AW238"/>
    </row>
    <row r="239" spans="4:52" x14ac:dyDescent="0.25">
      <c r="D239" s="205" t="s">
        <v>58</v>
      </c>
      <c r="E239" s="205"/>
      <c r="F239" s="205"/>
      <c r="G239" s="205"/>
      <c r="H239" s="207">
        <f t="shared" si="252"/>
        <v>-2468000</v>
      </c>
      <c r="V239">
        <v>0</v>
      </c>
      <c r="AG239" s="205" t="s">
        <v>149</v>
      </c>
      <c r="AH239" s="205"/>
      <c r="AI239" s="205"/>
      <c r="AJ239" s="205"/>
      <c r="AK239" s="215">
        <v>0</v>
      </c>
      <c r="AO239" s="58" t="s">
        <v>266</v>
      </c>
      <c r="AP239" s="58"/>
      <c r="AQ239" s="58"/>
      <c r="AR239" s="58"/>
      <c r="AS239" s="58"/>
      <c r="AT239" s="58">
        <f t="shared" si="253"/>
        <v>0</v>
      </c>
      <c r="AW239"/>
    </row>
    <row r="240" spans="4:52" x14ac:dyDescent="0.25">
      <c r="D240" s="205" t="s">
        <v>220</v>
      </c>
      <c r="E240" s="205"/>
      <c r="F240" s="205"/>
      <c r="G240" s="205"/>
      <c r="H240" s="207">
        <f t="shared" si="252"/>
        <v>80515</v>
      </c>
      <c r="V240">
        <v>0</v>
      </c>
      <c r="AG240" s="205" t="s">
        <v>63</v>
      </c>
      <c r="AH240" s="205"/>
      <c r="AI240" s="205"/>
      <c r="AJ240" s="205"/>
      <c r="AK240" s="215">
        <f>SUM(AK227:AK239)</f>
        <v>-9322849</v>
      </c>
      <c r="AO240" s="58" t="s">
        <v>267</v>
      </c>
      <c r="AP240" s="58"/>
      <c r="AQ240" s="58"/>
      <c r="AR240" s="58"/>
      <c r="AS240" s="58"/>
      <c r="AT240" s="58">
        <f t="shared" si="253"/>
        <v>0</v>
      </c>
      <c r="AW240"/>
    </row>
    <row r="241" spans="4:58" x14ac:dyDescent="0.25">
      <c r="D241" s="205"/>
      <c r="E241" s="205"/>
      <c r="F241" s="205"/>
      <c r="G241" s="205"/>
      <c r="H241" s="207"/>
      <c r="AG241" s="205"/>
      <c r="AH241" s="205"/>
      <c r="AI241" s="205"/>
      <c r="AJ241" s="205"/>
      <c r="AK241" s="215"/>
      <c r="AO241" s="58" t="s">
        <v>268</v>
      </c>
      <c r="AP241" s="58"/>
      <c r="AQ241" s="58"/>
      <c r="AR241" s="58"/>
      <c r="AS241" s="58"/>
      <c r="AT241" s="58">
        <f t="shared" si="253"/>
        <v>8434</v>
      </c>
      <c r="AW241"/>
    </row>
    <row r="242" spans="4:58" x14ac:dyDescent="0.25">
      <c r="D242" s="205" t="s">
        <v>63</v>
      </c>
      <c r="E242" s="205"/>
      <c r="F242" s="205"/>
      <c r="G242" s="205"/>
      <c r="H242" s="208">
        <f>SUM(H234:H240)</f>
        <v>-2805101</v>
      </c>
      <c r="V242" s="2">
        <f>SUM(V234:V240)</f>
        <v>488936</v>
      </c>
      <c r="AG242" s="219" t="s">
        <v>76</v>
      </c>
      <c r="AK242" s="216"/>
      <c r="AO242" s="58" t="s">
        <v>269</v>
      </c>
      <c r="AP242" s="58"/>
      <c r="AQ242" s="58"/>
      <c r="AR242" s="58"/>
      <c r="AS242" s="58"/>
      <c r="AT242" s="58">
        <f t="shared" si="253"/>
        <v>0</v>
      </c>
      <c r="AW242"/>
    </row>
    <row r="243" spans="4:58" x14ac:dyDescent="0.25">
      <c r="D243" s="205"/>
      <c r="E243" s="205"/>
      <c r="F243" s="205"/>
      <c r="G243" s="205"/>
      <c r="H243" s="208"/>
      <c r="V243" s="2"/>
      <c r="AG243" s="5"/>
      <c r="AK243" s="216"/>
      <c r="AO243" s="273" t="s">
        <v>277</v>
      </c>
      <c r="AP243" s="58"/>
      <c r="AQ243" s="58"/>
      <c r="AR243" s="58"/>
      <c r="AS243" s="58"/>
      <c r="AT243" s="58">
        <f t="shared" si="253"/>
        <v>0</v>
      </c>
      <c r="AW243"/>
    </row>
    <row r="244" spans="4:58" x14ac:dyDescent="0.25">
      <c r="D244" s="205"/>
      <c r="E244" s="205"/>
      <c r="F244" s="205"/>
      <c r="G244" s="205"/>
      <c r="H244" s="208"/>
      <c r="V244" s="2"/>
      <c r="AG244" s="206" t="s">
        <v>246</v>
      </c>
      <c r="AK244" s="215">
        <f>AK185+AK213+AK214-185137</f>
        <v>-9507986</v>
      </c>
      <c r="AO244" s="58" t="s">
        <v>270</v>
      </c>
      <c r="AP244" s="58"/>
      <c r="AQ244" s="58"/>
      <c r="AR244" s="58"/>
      <c r="AS244" s="58"/>
      <c r="AT244" s="58">
        <f t="shared" si="253"/>
        <v>0</v>
      </c>
      <c r="AW244"/>
    </row>
    <row r="245" spans="4:58" ht="14.4" x14ac:dyDescent="0.3">
      <c r="D245" s="205"/>
      <c r="E245" s="205"/>
      <c r="F245" s="205"/>
      <c r="G245" s="205"/>
      <c r="H245" s="208"/>
      <c r="V245" s="2"/>
      <c r="AG245" s="206" t="s">
        <v>245</v>
      </c>
      <c r="AK245" s="215">
        <v>185137</v>
      </c>
      <c r="AO245" s="269" t="s">
        <v>262</v>
      </c>
      <c r="AP245" s="269"/>
      <c r="AQ245" s="269"/>
      <c r="AR245" s="269"/>
      <c r="AS245" s="269"/>
      <c r="AT245" s="269">
        <f>SUM(AT237:AT244)</f>
        <v>10453380</v>
      </c>
      <c r="AW245"/>
    </row>
    <row r="246" spans="4:58" x14ac:dyDescent="0.25">
      <c r="D246" s="205"/>
      <c r="E246" s="205"/>
      <c r="F246" s="205"/>
      <c r="G246" s="205"/>
      <c r="H246" s="208"/>
      <c r="V246" s="2"/>
      <c r="AG246" s="205" t="s">
        <v>217</v>
      </c>
      <c r="AK246" s="215">
        <f>AK104+AM109</f>
        <v>0</v>
      </c>
      <c r="AT246" s="215"/>
      <c r="AW246"/>
    </row>
    <row r="247" spans="4:58" x14ac:dyDescent="0.25">
      <c r="D247" s="205"/>
      <c r="E247" s="205"/>
      <c r="F247" s="205"/>
      <c r="G247" s="205"/>
      <c r="H247" s="208"/>
      <c r="V247" s="2"/>
      <c r="AG247" s="205" t="s">
        <v>66</v>
      </c>
      <c r="AK247" s="215">
        <v>0</v>
      </c>
      <c r="AT247" s="215"/>
      <c r="AW247"/>
    </row>
    <row r="248" spans="4:58" ht="12.6" customHeight="1" x14ac:dyDescent="0.25">
      <c r="AG248" s="205" t="s">
        <v>67</v>
      </c>
      <c r="AK248" s="215">
        <v>0</v>
      </c>
      <c r="AT248" s="215"/>
      <c r="AW248"/>
    </row>
    <row r="249" spans="4:58" ht="15.6" customHeight="1" x14ac:dyDescent="0.25">
      <c r="AG249" s="205" t="s">
        <v>68</v>
      </c>
      <c r="AK249" s="215">
        <f>AJ98+AJ143</f>
        <v>0</v>
      </c>
      <c r="AT249" s="215"/>
      <c r="AW249"/>
    </row>
    <row r="250" spans="4:58" ht="19.2" customHeight="1" x14ac:dyDescent="0.25">
      <c r="AG250" s="205" t="s">
        <v>151</v>
      </c>
      <c r="AK250" s="215">
        <v>0</v>
      </c>
      <c r="AT250" s="215"/>
      <c r="AW250"/>
    </row>
    <row r="251" spans="4:58" x14ac:dyDescent="0.25">
      <c r="AG251" s="204" t="s">
        <v>224</v>
      </c>
      <c r="AK251" s="215">
        <f>AM110</f>
        <v>0</v>
      </c>
      <c r="AT251" s="215"/>
      <c r="AW251"/>
    </row>
    <row r="252" spans="4:58" x14ac:dyDescent="0.25">
      <c r="AG252" s="205" t="s">
        <v>69</v>
      </c>
      <c r="AK252" s="215">
        <v>0</v>
      </c>
      <c r="AT252" s="215"/>
      <c r="AW252"/>
    </row>
    <row r="253" spans="4:58" x14ac:dyDescent="0.25">
      <c r="D253" s="206" t="s">
        <v>76</v>
      </c>
      <c r="AG253" s="205" t="s">
        <v>152</v>
      </c>
      <c r="AK253" s="215">
        <v>0</v>
      </c>
      <c r="AT253" s="215"/>
      <c r="AW253"/>
    </row>
    <row r="254" spans="4:58" x14ac:dyDescent="0.25">
      <c r="AG254" s="205" t="s">
        <v>63</v>
      </c>
      <c r="AK254" s="220">
        <f>SUM(AK244:AK253)</f>
        <v>-9322849</v>
      </c>
      <c r="AT254" s="220"/>
      <c r="AW254"/>
    </row>
    <row r="255" spans="4:58" x14ac:dyDescent="0.25">
      <c r="D255" s="205" t="s">
        <v>65</v>
      </c>
      <c r="H255" s="207">
        <f>H185</f>
        <v>-2885616</v>
      </c>
      <c r="V255" s="2">
        <f>SUM(V185)</f>
        <v>488936</v>
      </c>
      <c r="AK255" s="216"/>
      <c r="AT255" s="216"/>
      <c r="AW255"/>
      <c r="BF255" s="2" t="e">
        <f>SUM(#REF!)</f>
        <v>#REF!</v>
      </c>
    </row>
  </sheetData>
  <mergeCells count="33">
    <mergeCell ref="A26:A29"/>
    <mergeCell ref="A30:A31"/>
    <mergeCell ref="A115:C115"/>
    <mergeCell ref="A121:B163"/>
    <mergeCell ref="A55:A56"/>
    <mergeCell ref="A35:A50"/>
    <mergeCell ref="A51:A52"/>
    <mergeCell ref="A53:A54"/>
    <mergeCell ref="A57:A71"/>
    <mergeCell ref="A34:C34"/>
    <mergeCell ref="A72:A97"/>
    <mergeCell ref="A98:A114"/>
    <mergeCell ref="Y4:Y5"/>
    <mergeCell ref="A6:A10"/>
    <mergeCell ref="A11:A12"/>
    <mergeCell ref="A15:A19"/>
    <mergeCell ref="A20:A25"/>
    <mergeCell ref="AP4:AU4"/>
    <mergeCell ref="A1:AX1"/>
    <mergeCell ref="A4:A5"/>
    <mergeCell ref="B4:B5"/>
    <mergeCell ref="C4:C5"/>
    <mergeCell ref="D4:D5"/>
    <mergeCell ref="E4:J4"/>
    <mergeCell ref="K4:K5"/>
    <mergeCell ref="AW4:AW5"/>
    <mergeCell ref="AX4:AX5"/>
    <mergeCell ref="L4:Q4"/>
    <mergeCell ref="S4:S5"/>
    <mergeCell ref="Z4:AF4"/>
    <mergeCell ref="AG4:AG5"/>
    <mergeCell ref="AH4:AN4"/>
    <mergeCell ref="T4:X4"/>
  </mergeCells>
  <phoneticPr fontId="11" type="noConversion"/>
  <pageMargins left="0.34" right="0" top="0.44" bottom="0" header="0.41" footer="0.31496062992125984"/>
  <pageSetup paperSize="9" scale="50" orientation="portrait" r:id="rId1"/>
  <rowBreaks count="2" manualBreakCount="2">
    <brk id="100" max="42" man="1"/>
    <brk id="163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55" customWidth="1"/>
    <col min="12" max="12" width="18" customWidth="1"/>
  </cols>
  <sheetData>
    <row r="1" spans="1:12" x14ac:dyDescent="0.25">
      <c r="A1" s="350" t="s">
        <v>82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 x14ac:dyDescent="0.25">
      <c r="F2" s="2"/>
    </row>
    <row r="3" spans="1:12" x14ac:dyDescent="0.25">
      <c r="E3" s="5"/>
      <c r="F3" s="3"/>
    </row>
    <row r="4" spans="1:12" x14ac:dyDescent="0.25">
      <c r="A4" s="352" t="s">
        <v>19</v>
      </c>
      <c r="B4" s="352" t="s">
        <v>0</v>
      </c>
      <c r="C4" s="352" t="s">
        <v>44</v>
      </c>
      <c r="D4" s="352" t="s">
        <v>21</v>
      </c>
      <c r="E4" s="354" t="s">
        <v>106</v>
      </c>
      <c r="F4" s="356" t="s">
        <v>109</v>
      </c>
      <c r="G4" s="357"/>
      <c r="H4" s="357"/>
      <c r="I4" s="358"/>
      <c r="J4" s="354" t="s">
        <v>103</v>
      </c>
      <c r="K4" s="359" t="s">
        <v>104</v>
      </c>
      <c r="L4" s="360" t="s">
        <v>108</v>
      </c>
    </row>
    <row r="5" spans="1:12" ht="21.75" customHeight="1" x14ac:dyDescent="0.25">
      <c r="A5" s="353"/>
      <c r="B5" s="353"/>
      <c r="C5" s="353"/>
      <c r="D5" s="353"/>
      <c r="E5" s="355"/>
      <c r="F5" s="71" t="s">
        <v>43</v>
      </c>
      <c r="G5" s="72" t="s">
        <v>83</v>
      </c>
      <c r="H5" s="72" t="s">
        <v>83</v>
      </c>
      <c r="I5" s="72" t="s">
        <v>83</v>
      </c>
      <c r="J5" s="355"/>
      <c r="K5" s="359"/>
      <c r="L5" s="360"/>
    </row>
    <row r="6" spans="1:12" x14ac:dyDescent="0.25">
      <c r="A6" s="324" t="s">
        <v>38</v>
      </c>
      <c r="B6" s="33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75">
        <v>0</v>
      </c>
      <c r="L6" s="4">
        <f>J6-K6</f>
        <v>0</v>
      </c>
    </row>
    <row r="7" spans="1:12" x14ac:dyDescent="0.25">
      <c r="A7" s="324"/>
      <c r="B7" s="33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5">
        <v>0</v>
      </c>
      <c r="L7" s="4">
        <f t="shared" ref="L7:L26" si="1">J7-K7</f>
        <v>0</v>
      </c>
    </row>
    <row r="8" spans="1:12" x14ac:dyDescent="0.25">
      <c r="A8" s="324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5">
        <v>703</v>
      </c>
      <c r="L8" s="4">
        <f t="shared" si="1"/>
        <v>797</v>
      </c>
    </row>
    <row r="9" spans="1:12" x14ac:dyDescent="0.25">
      <c r="A9" s="324"/>
      <c r="B9" s="33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5">
        <v>0</v>
      </c>
      <c r="L9" s="4">
        <f t="shared" si="1"/>
        <v>2468000</v>
      </c>
    </row>
    <row r="10" spans="1:12" x14ac:dyDescent="0.25">
      <c r="A10" s="324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5">
        <v>10810958</v>
      </c>
      <c r="L10" s="4">
        <f t="shared" si="1"/>
        <v>0</v>
      </c>
    </row>
    <row r="11" spans="1:12" x14ac:dyDescent="0.25">
      <c r="A11" s="7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5">
        <v>4998903</v>
      </c>
      <c r="L11" s="4">
        <f t="shared" si="1"/>
        <v>11260047</v>
      </c>
    </row>
    <row r="12" spans="1:12" x14ac:dyDescent="0.25">
      <c r="A12" s="293" t="s">
        <v>50</v>
      </c>
      <c r="B12" s="295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5">
        <v>2186085</v>
      </c>
      <c r="L12" s="4">
        <f t="shared" si="1"/>
        <v>4819178</v>
      </c>
    </row>
    <row r="13" spans="1:12" x14ac:dyDescent="0.25">
      <c r="A13" s="294"/>
      <c r="B13" s="296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5">
        <v>2200239</v>
      </c>
      <c r="L13" s="4">
        <f t="shared" si="1"/>
        <v>2299761</v>
      </c>
    </row>
    <row r="14" spans="1:12" x14ac:dyDescent="0.25">
      <c r="A14" s="8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5">
        <v>6129334</v>
      </c>
      <c r="L14" s="4">
        <f t="shared" si="1"/>
        <v>13617166</v>
      </c>
    </row>
    <row r="15" spans="1:12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5">
        <v>0</v>
      </c>
      <c r="L15" s="4">
        <f t="shared" si="1"/>
        <v>0</v>
      </c>
    </row>
    <row r="16" spans="1:12" x14ac:dyDescent="0.25">
      <c r="A16" s="321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5">
        <v>0</v>
      </c>
      <c r="L16" s="4">
        <f t="shared" si="1"/>
        <v>0</v>
      </c>
    </row>
    <row r="17" spans="1:12" x14ac:dyDescent="0.25">
      <c r="A17" s="321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5">
        <v>199713</v>
      </c>
      <c r="L17" s="4">
        <f t="shared" si="1"/>
        <v>0</v>
      </c>
    </row>
    <row r="18" spans="1:12" x14ac:dyDescent="0.25">
      <c r="A18" s="321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5">
        <v>0</v>
      </c>
      <c r="L18" s="4">
        <f t="shared" si="1"/>
        <v>0</v>
      </c>
    </row>
    <row r="19" spans="1:12" x14ac:dyDescent="0.25">
      <c r="A19" s="321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5">
        <v>0</v>
      </c>
      <c r="L19" s="4">
        <f t="shared" si="1"/>
        <v>0</v>
      </c>
    </row>
    <row r="20" spans="1:12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5">
        <v>396817</v>
      </c>
      <c r="L20" s="4">
        <f t="shared" si="1"/>
        <v>36817995</v>
      </c>
    </row>
    <row r="21" spans="1:12" x14ac:dyDescent="0.25">
      <c r="A21" s="303"/>
      <c r="B21" s="336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5">
        <v>0</v>
      </c>
      <c r="L21" s="4">
        <f t="shared" si="1"/>
        <v>0</v>
      </c>
    </row>
    <row r="22" spans="1:12" x14ac:dyDescent="0.25">
      <c r="A22" s="303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5">
        <v>17033910</v>
      </c>
      <c r="L22" s="4">
        <f t="shared" si="1"/>
        <v>0</v>
      </c>
    </row>
    <row r="23" spans="1:12" x14ac:dyDescent="0.25">
      <c r="A23" s="304"/>
      <c r="B23" s="46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5">
        <v>0</v>
      </c>
      <c r="L23" s="4">
        <f t="shared" si="1"/>
        <v>800</v>
      </c>
    </row>
    <row r="24" spans="1:12" x14ac:dyDescent="0.25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5">
        <v>86032192</v>
      </c>
      <c r="L24" s="4">
        <f t="shared" si="1"/>
        <v>174237726</v>
      </c>
    </row>
    <row r="25" spans="1:12" x14ac:dyDescent="0.25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5">
        <v>632844</v>
      </c>
      <c r="L25" s="4">
        <f t="shared" si="1"/>
        <v>2563714</v>
      </c>
    </row>
    <row r="26" spans="1:12" x14ac:dyDescent="0.25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5">
        <v>14684296</v>
      </c>
      <c r="L26" s="4">
        <f t="shared" si="1"/>
        <v>32818376</v>
      </c>
    </row>
    <row r="27" spans="1:12" ht="34.5" customHeight="1" x14ac:dyDescent="0.25">
      <c r="A27" s="299" t="s">
        <v>85</v>
      </c>
      <c r="B27" s="300"/>
      <c r="C27" s="301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5">
      <c r="A28" s="293" t="s">
        <v>18</v>
      </c>
      <c r="B28" s="338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76">
        <v>0</v>
      </c>
      <c r="L28" s="4">
        <f t="shared" ref="L28:L71" si="4">J28-K28</f>
        <v>24000</v>
      </c>
    </row>
    <row r="29" spans="1:12" x14ac:dyDescent="0.25">
      <c r="A29" s="321"/>
      <c r="B29" s="339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76">
        <v>0</v>
      </c>
      <c r="L29" s="4">
        <f t="shared" si="4"/>
        <v>1870</v>
      </c>
    </row>
    <row r="30" spans="1:12" x14ac:dyDescent="0.25">
      <c r="A30" s="321"/>
      <c r="B30" s="339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76">
        <v>2732442</v>
      </c>
      <c r="L30" s="4">
        <f t="shared" si="4"/>
        <v>14868615</v>
      </c>
    </row>
    <row r="31" spans="1:12" x14ac:dyDescent="0.25">
      <c r="A31" s="321"/>
      <c r="B31" s="339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76">
        <v>42660</v>
      </c>
      <c r="L31" s="4">
        <f t="shared" si="4"/>
        <v>17604</v>
      </c>
    </row>
    <row r="32" spans="1:12" x14ac:dyDescent="0.25">
      <c r="A32" s="321"/>
      <c r="B32" s="340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76">
        <v>83000</v>
      </c>
      <c r="L32" s="4">
        <f t="shared" si="4"/>
        <v>0</v>
      </c>
    </row>
    <row r="33" spans="1:12" x14ac:dyDescent="0.25">
      <c r="A33" s="321"/>
      <c r="B33" s="295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76">
        <v>2267</v>
      </c>
      <c r="L33" s="4">
        <f t="shared" si="4"/>
        <v>0</v>
      </c>
    </row>
    <row r="34" spans="1:12" x14ac:dyDescent="0.25">
      <c r="A34" s="321"/>
      <c r="B34" s="337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76">
        <v>0</v>
      </c>
      <c r="L34" s="4">
        <f t="shared" si="4"/>
        <v>0</v>
      </c>
    </row>
    <row r="35" spans="1:12" x14ac:dyDescent="0.25">
      <c r="A35" s="321"/>
      <c r="B35" s="337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76">
        <v>101349332</v>
      </c>
      <c r="L35" s="4">
        <f t="shared" si="4"/>
        <v>212087816</v>
      </c>
    </row>
    <row r="36" spans="1:12" x14ac:dyDescent="0.25">
      <c r="A36" s="293" t="s">
        <v>20</v>
      </c>
      <c r="B36" s="322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76">
        <v>0</v>
      </c>
      <c r="L36" s="4">
        <f t="shared" si="4"/>
        <v>0</v>
      </c>
    </row>
    <row r="37" spans="1:12" x14ac:dyDescent="0.25">
      <c r="A37" s="312"/>
      <c r="B37" s="323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76">
        <v>4064738</v>
      </c>
      <c r="L37" s="4">
        <f t="shared" si="4"/>
        <v>12194212</v>
      </c>
    </row>
    <row r="38" spans="1:12" x14ac:dyDescent="0.25">
      <c r="A38" s="293" t="s">
        <v>24</v>
      </c>
      <c r="B38" s="295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76">
        <v>1842527</v>
      </c>
      <c r="L38" s="4">
        <f t="shared" si="4"/>
        <v>5162736</v>
      </c>
    </row>
    <row r="39" spans="1:12" x14ac:dyDescent="0.25">
      <c r="A39" s="294"/>
      <c r="B39" s="296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76">
        <v>2200239</v>
      </c>
      <c r="L39" s="4">
        <f t="shared" si="4"/>
        <v>2299761</v>
      </c>
    </row>
    <row r="40" spans="1:12" x14ac:dyDescent="0.25">
      <c r="A40" s="293" t="s">
        <v>30</v>
      </c>
      <c r="B40" s="295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76">
        <v>5085209</v>
      </c>
      <c r="L40" s="4">
        <f t="shared" si="4"/>
        <v>7651291</v>
      </c>
    </row>
    <row r="41" spans="1:12" x14ac:dyDescent="0.25">
      <c r="A41" s="294"/>
      <c r="B41" s="296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76">
        <v>50000</v>
      </c>
      <c r="L41" s="4">
        <f t="shared" si="4"/>
        <v>0</v>
      </c>
    </row>
    <row r="42" spans="1:12" x14ac:dyDescent="0.25">
      <c r="A42" s="293" t="s">
        <v>48</v>
      </c>
      <c r="B42" s="322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76">
        <v>0</v>
      </c>
      <c r="L42" s="4">
        <f t="shared" si="4"/>
        <v>0</v>
      </c>
    </row>
    <row r="43" spans="1:12" x14ac:dyDescent="0.25">
      <c r="A43" s="321"/>
      <c r="B43" s="323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76">
        <v>0</v>
      </c>
      <c r="L43" s="4">
        <f t="shared" si="4"/>
        <v>0</v>
      </c>
    </row>
    <row r="44" spans="1:12" x14ac:dyDescent="0.25">
      <c r="A44" s="321"/>
      <c r="B44" s="323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76">
        <v>0</v>
      </c>
      <c r="L44" s="4">
        <f t="shared" si="4"/>
        <v>0</v>
      </c>
    </row>
    <row r="45" spans="1:12" x14ac:dyDescent="0.25">
      <c r="A45" s="321"/>
      <c r="B45" s="323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76">
        <v>0</v>
      </c>
      <c r="L45" s="4">
        <f t="shared" si="4"/>
        <v>199713</v>
      </c>
    </row>
    <row r="46" spans="1:12" x14ac:dyDescent="0.25">
      <c r="A46" s="321"/>
      <c r="B46" s="323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76">
        <v>0</v>
      </c>
      <c r="L46" s="4">
        <f t="shared" si="4"/>
        <v>0</v>
      </c>
    </row>
    <row r="47" spans="1:12" x14ac:dyDescent="0.25">
      <c r="A47" s="321"/>
      <c r="B47" s="323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76">
        <v>0</v>
      </c>
      <c r="L47" s="4">
        <f t="shared" si="4"/>
        <v>0</v>
      </c>
    </row>
    <row r="48" spans="1:12" x14ac:dyDescent="0.25">
      <c r="A48" s="321"/>
      <c r="B48" s="323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76">
        <v>0</v>
      </c>
      <c r="L48" s="4">
        <f t="shared" si="4"/>
        <v>0</v>
      </c>
    </row>
    <row r="49" spans="1:12" x14ac:dyDescent="0.25">
      <c r="A49" s="321"/>
      <c r="B49" s="323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76">
        <v>0</v>
      </c>
      <c r="L49" s="4">
        <f t="shared" si="4"/>
        <v>0</v>
      </c>
    </row>
    <row r="50" spans="1:12" x14ac:dyDescent="0.25">
      <c r="A50" s="321"/>
      <c r="B50" s="323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76">
        <v>0</v>
      </c>
      <c r="L50" s="4">
        <f t="shared" si="4"/>
        <v>0</v>
      </c>
    </row>
    <row r="51" spans="1:12" x14ac:dyDescent="0.25">
      <c r="A51" s="321"/>
      <c r="B51" s="323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76">
        <v>0</v>
      </c>
      <c r="L51" s="4">
        <f t="shared" si="4"/>
        <v>0</v>
      </c>
    </row>
    <row r="52" spans="1:12" x14ac:dyDescent="0.25">
      <c r="A52" s="321"/>
      <c r="B52" s="323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76">
        <v>0</v>
      </c>
      <c r="L52" s="4">
        <f t="shared" si="4"/>
        <v>0</v>
      </c>
    </row>
    <row r="53" spans="1:12" x14ac:dyDescent="0.25">
      <c r="A53" s="321"/>
      <c r="B53" s="323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76">
        <v>0</v>
      </c>
      <c r="L53" s="4">
        <f t="shared" si="4"/>
        <v>0</v>
      </c>
    </row>
    <row r="54" spans="1:12" x14ac:dyDescent="0.25">
      <c r="A54" s="347" t="s">
        <v>49</v>
      </c>
      <c r="B54" s="77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76">
        <v>8</v>
      </c>
      <c r="L54" s="4">
        <f t="shared" si="4"/>
        <v>0</v>
      </c>
    </row>
    <row r="55" spans="1:12" ht="12.75" customHeight="1" x14ac:dyDescent="0.25">
      <c r="A55" s="348"/>
      <c r="B55" s="346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76">
        <v>280000</v>
      </c>
      <c r="L55" s="4">
        <f t="shared" si="4"/>
        <v>690000</v>
      </c>
    </row>
    <row r="56" spans="1:12" x14ac:dyDescent="0.25">
      <c r="A56" s="348"/>
      <c r="B56" s="346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76">
        <v>430000</v>
      </c>
      <c r="L56" s="4">
        <f t="shared" si="4"/>
        <v>10361000</v>
      </c>
    </row>
    <row r="57" spans="1:12" x14ac:dyDescent="0.25">
      <c r="A57" s="348"/>
      <c r="B57" s="346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76">
        <v>54600</v>
      </c>
      <c r="L57" s="4">
        <f t="shared" si="4"/>
        <v>3057682</v>
      </c>
    </row>
    <row r="58" spans="1:12" x14ac:dyDescent="0.25">
      <c r="A58" s="348"/>
      <c r="B58" s="346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76">
        <v>0</v>
      </c>
      <c r="L58" s="4">
        <f t="shared" si="4"/>
        <v>230000</v>
      </c>
    </row>
    <row r="59" spans="1:12" x14ac:dyDescent="0.25">
      <c r="A59" s="348"/>
      <c r="B59" s="346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76">
        <v>0</v>
      </c>
      <c r="L59" s="4">
        <f t="shared" si="4"/>
        <v>72000</v>
      </c>
    </row>
    <row r="60" spans="1:12" x14ac:dyDescent="0.25">
      <c r="A60" s="348"/>
      <c r="B60" s="346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76">
        <v>0</v>
      </c>
      <c r="L60" s="4">
        <f t="shared" si="4"/>
        <v>230000</v>
      </c>
    </row>
    <row r="61" spans="1:12" x14ac:dyDescent="0.25">
      <c r="A61" s="348"/>
      <c r="B61" s="346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76">
        <v>750000</v>
      </c>
      <c r="L61" s="4">
        <f t="shared" si="4"/>
        <v>7259100</v>
      </c>
    </row>
    <row r="62" spans="1:12" x14ac:dyDescent="0.25">
      <c r="A62" s="348"/>
      <c r="B62" s="346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76">
        <v>210000</v>
      </c>
      <c r="L62" s="4">
        <f t="shared" si="4"/>
        <v>13789992</v>
      </c>
    </row>
    <row r="63" spans="1:12" x14ac:dyDescent="0.25">
      <c r="A63" s="348"/>
      <c r="B63" s="346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76">
        <v>6370</v>
      </c>
      <c r="L63" s="4">
        <f t="shared" si="4"/>
        <v>285730</v>
      </c>
    </row>
    <row r="64" spans="1:12" x14ac:dyDescent="0.25">
      <c r="A64" s="348"/>
      <c r="B64" s="346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76">
        <v>56700</v>
      </c>
      <c r="L64" s="4">
        <f t="shared" si="4"/>
        <v>5071221</v>
      </c>
    </row>
    <row r="65" spans="1:12" x14ac:dyDescent="0.25">
      <c r="A65" s="348"/>
      <c r="B65" s="346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76">
        <v>1600</v>
      </c>
      <c r="L65" s="4">
        <f t="shared" si="4"/>
        <v>227892</v>
      </c>
    </row>
    <row r="66" spans="1:12" x14ac:dyDescent="0.25">
      <c r="A66" s="348"/>
      <c r="B66" s="346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76">
        <v>0</v>
      </c>
      <c r="L66" s="4">
        <f t="shared" si="4"/>
        <v>0</v>
      </c>
    </row>
    <row r="67" spans="1:12" x14ac:dyDescent="0.25">
      <c r="A67" s="348"/>
      <c r="B67" s="346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76">
        <v>0</v>
      </c>
      <c r="L67" s="4">
        <f t="shared" si="4"/>
        <v>388897</v>
      </c>
    </row>
    <row r="68" spans="1:12" x14ac:dyDescent="0.25">
      <c r="A68" s="348"/>
      <c r="B68" s="346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76">
        <v>0</v>
      </c>
      <c r="L68" s="4">
        <f t="shared" si="4"/>
        <v>4296741</v>
      </c>
    </row>
    <row r="69" spans="1:12" x14ac:dyDescent="0.25">
      <c r="A69" s="348"/>
      <c r="B69" s="346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76">
        <v>0</v>
      </c>
      <c r="L69" s="4">
        <f t="shared" si="4"/>
        <v>1265122</v>
      </c>
    </row>
    <row r="70" spans="1:12" x14ac:dyDescent="0.25">
      <c r="A70" s="348"/>
      <c r="B70" s="346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76">
        <v>2302859</v>
      </c>
      <c r="L70" s="4">
        <f t="shared" si="4"/>
        <v>1819084</v>
      </c>
    </row>
    <row r="71" spans="1:12" x14ac:dyDescent="0.25">
      <c r="A71" s="349"/>
      <c r="B71" s="346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76">
        <v>351957</v>
      </c>
      <c r="L71" s="4">
        <f t="shared" si="4"/>
        <v>760967</v>
      </c>
    </row>
    <row r="72" spans="1:12" x14ac:dyDescent="0.25">
      <c r="A72" s="299" t="s">
        <v>86</v>
      </c>
      <c r="B72" s="300"/>
      <c r="C72" s="301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5">
      <c r="F73" s="2"/>
    </row>
    <row r="74" spans="1:12" x14ac:dyDescent="0.25">
      <c r="F74" s="2"/>
    </row>
    <row r="75" spans="1:12" x14ac:dyDescent="0.25">
      <c r="F75" s="2"/>
    </row>
    <row r="76" spans="1:12" ht="15.6" x14ac:dyDescent="0.3">
      <c r="A76" s="64" t="s">
        <v>100</v>
      </c>
      <c r="F76" s="2"/>
    </row>
    <row r="77" spans="1:12" x14ac:dyDescent="0.25">
      <c r="G77" s="70">
        <v>43585</v>
      </c>
      <c r="L77" s="55"/>
    </row>
    <row r="78" spans="1:12" s="79" customFormat="1" ht="26.4" x14ac:dyDescent="0.25">
      <c r="A78" s="341" t="s">
        <v>101</v>
      </c>
      <c r="B78" s="342"/>
      <c r="C78" s="78" t="s">
        <v>44</v>
      </c>
      <c r="D78" s="80" t="s">
        <v>21</v>
      </c>
      <c r="E78" s="80" t="s">
        <v>106</v>
      </c>
      <c r="F78" s="81" t="s">
        <v>43</v>
      </c>
      <c r="G78" s="80"/>
      <c r="H78" s="80"/>
      <c r="I78" s="80"/>
      <c r="J78" s="80" t="s">
        <v>103</v>
      </c>
      <c r="K78" s="82" t="s">
        <v>104</v>
      </c>
    </row>
    <row r="79" spans="1:12" x14ac:dyDescent="0.25">
      <c r="A79" s="343"/>
      <c r="B79" s="330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5">
      <c r="A80" s="343"/>
      <c r="B80" s="330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5">
      <c r="A81" s="343"/>
      <c r="B81" s="330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5">
      <c r="A82" s="343"/>
      <c r="B82" s="330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5">
      <c r="A83" s="343"/>
      <c r="B83" s="330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5">
      <c r="A84" s="343"/>
      <c r="B84" s="330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5">
      <c r="A85" s="343"/>
      <c r="B85" s="330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3">
        <f t="shared" si="13"/>
        <v>117261413</v>
      </c>
      <c r="L85" s="1"/>
    </row>
    <row r="86" spans="1:12" x14ac:dyDescent="0.25">
      <c r="A86" s="343"/>
      <c r="B86" s="330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5">
      <c r="A87" s="343"/>
      <c r="B87" s="330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3">
        <f t="shared" si="15"/>
        <v>28044581</v>
      </c>
      <c r="L87" s="1"/>
    </row>
    <row r="88" spans="1:12" x14ac:dyDescent="0.25">
      <c r="A88" s="343"/>
      <c r="B88" s="330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3">
        <f t="shared" si="16"/>
        <v>145305994</v>
      </c>
      <c r="L88" s="1"/>
    </row>
    <row r="89" spans="1:12" x14ac:dyDescent="0.25">
      <c r="A89" s="343"/>
      <c r="B89" s="330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5">
      <c r="A90" s="343"/>
      <c r="B90" s="330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5">
      <c r="A91" s="343"/>
      <c r="B91" s="330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3">
        <f t="shared" si="19"/>
        <v>710000</v>
      </c>
      <c r="L91" s="1"/>
    </row>
    <row r="92" spans="1:12" x14ac:dyDescent="0.25">
      <c r="A92" s="343"/>
      <c r="B92" s="330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3">
        <f t="shared" si="20"/>
        <v>54600</v>
      </c>
      <c r="L92" s="1"/>
    </row>
    <row r="93" spans="1:12" x14ac:dyDescent="0.25">
      <c r="A93" s="343"/>
      <c r="B93" s="330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5">
      <c r="A94" s="343"/>
      <c r="B94" s="330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5">
      <c r="A95" s="343"/>
      <c r="B95" s="330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5">
      <c r="A96" s="343"/>
      <c r="B96" s="330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5">
      <c r="A97" s="343"/>
      <c r="B97" s="330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5">
      <c r="A98" s="343"/>
      <c r="B98" s="330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5">
      <c r="A99" s="343"/>
      <c r="B99" s="330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5">
      <c r="A100" s="343"/>
      <c r="B100" s="330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5">
      <c r="A101" s="343"/>
      <c r="B101" s="330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5">
      <c r="A102" s="343"/>
      <c r="B102" s="330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5">
      <c r="A103" s="343"/>
      <c r="B103" s="330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5">
      <c r="A104" s="343"/>
      <c r="B104" s="330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5">
      <c r="A105" s="343"/>
      <c r="B105" s="330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5">
      <c r="A106" s="343"/>
      <c r="B106" s="330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5">
      <c r="A107" s="343"/>
      <c r="B107" s="330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3">
        <f t="shared" si="35"/>
        <v>11044741</v>
      </c>
      <c r="L107" s="1"/>
    </row>
    <row r="108" spans="1:12" x14ac:dyDescent="0.25">
      <c r="A108" s="343"/>
      <c r="B108" s="330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5">
      <c r="A109" s="343"/>
      <c r="B109" s="330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5">
      <c r="A110" s="343"/>
      <c r="B110" s="330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5">
      <c r="A111" s="343"/>
      <c r="B111" s="330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5">
      <c r="A112" s="343"/>
      <c r="B112" s="330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3">
        <f t="shared" si="41"/>
        <v>0</v>
      </c>
      <c r="L112" s="1"/>
    </row>
    <row r="113" spans="1:12" x14ac:dyDescent="0.25">
      <c r="A113" s="343"/>
      <c r="B113" s="330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5">
      <c r="A114" s="343"/>
      <c r="B114" s="330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5">
      <c r="A115" s="343"/>
      <c r="B115" s="330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3">
        <f t="shared" si="45"/>
        <v>2654816</v>
      </c>
      <c r="L115" s="1"/>
    </row>
    <row r="116" spans="1:12" x14ac:dyDescent="0.25">
      <c r="A116" s="343"/>
      <c r="B116" s="330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5">
      <c r="A117" s="343"/>
      <c r="B117" s="330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4">
        <f t="shared" si="47"/>
        <v>101349332</v>
      </c>
      <c r="L117" s="1"/>
    </row>
    <row r="118" spans="1:12" x14ac:dyDescent="0.25">
      <c r="A118" s="344"/>
      <c r="B118" s="345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3">
        <f t="shared" si="48"/>
        <v>121896508</v>
      </c>
      <c r="L118" s="1"/>
    </row>
    <row r="119" spans="1:12" x14ac:dyDescent="0.25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5">
      <c r="C120" s="5"/>
      <c r="D120" s="5"/>
      <c r="F120" s="2"/>
    </row>
    <row r="121" spans="1:12" x14ac:dyDescent="0.25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89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94" customWidth="1"/>
    <col min="12" max="12" width="18" customWidth="1"/>
  </cols>
  <sheetData>
    <row r="1" spans="1:12" x14ac:dyDescent="0.25">
      <c r="A1" s="361" t="s">
        <v>82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363" t="s">
        <v>19</v>
      </c>
      <c r="B4" s="365" t="s">
        <v>0</v>
      </c>
      <c r="C4" s="363" t="s">
        <v>44</v>
      </c>
      <c r="D4" s="363" t="s">
        <v>21</v>
      </c>
      <c r="E4" s="367" t="s">
        <v>113</v>
      </c>
      <c r="F4" s="369" t="s">
        <v>116</v>
      </c>
      <c r="G4" s="370"/>
      <c r="H4" s="370"/>
      <c r="I4" s="371"/>
      <c r="J4" s="367" t="s">
        <v>112</v>
      </c>
      <c r="K4" s="372" t="s">
        <v>111</v>
      </c>
      <c r="L4" s="373" t="s">
        <v>114</v>
      </c>
    </row>
    <row r="5" spans="1:12" ht="32.25" customHeight="1" x14ac:dyDescent="0.25">
      <c r="A5" s="364"/>
      <c r="B5" s="366"/>
      <c r="C5" s="364"/>
      <c r="D5" s="364"/>
      <c r="E5" s="368"/>
      <c r="F5" s="83" t="s">
        <v>43</v>
      </c>
      <c r="G5" s="87" t="s">
        <v>118</v>
      </c>
      <c r="H5" s="87" t="s">
        <v>119</v>
      </c>
      <c r="I5" s="87" t="s">
        <v>120</v>
      </c>
      <c r="J5" s="368"/>
      <c r="K5" s="372"/>
      <c r="L5" s="373"/>
    </row>
    <row r="6" spans="1:12" x14ac:dyDescent="0.25">
      <c r="A6" s="324" t="s">
        <v>38</v>
      </c>
      <c r="B6" s="33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5">
      <c r="A7" s="324"/>
      <c r="B7" s="33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96">
        <v>0</v>
      </c>
      <c r="L7" s="4">
        <f t="shared" ref="L7:L27" si="1">J7-K7</f>
        <v>0</v>
      </c>
    </row>
    <row r="8" spans="1:12" x14ac:dyDescent="0.25">
      <c r="A8" s="324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796</v>
      </c>
      <c r="L8" s="4">
        <f t="shared" si="1"/>
        <v>704</v>
      </c>
    </row>
    <row r="9" spans="1:12" x14ac:dyDescent="0.25">
      <c r="A9" s="324"/>
      <c r="B9" s="33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5">
      <c r="A10" s="324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5033739</v>
      </c>
      <c r="L11" s="4">
        <f t="shared" si="1"/>
        <v>11225211</v>
      </c>
    </row>
    <row r="12" spans="1:12" x14ac:dyDescent="0.25">
      <c r="A12" s="293" t="s">
        <v>50</v>
      </c>
      <c r="B12" s="295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3482094</v>
      </c>
      <c r="L12" s="4">
        <f t="shared" si="1"/>
        <v>3523169</v>
      </c>
    </row>
    <row r="13" spans="1:12" x14ac:dyDescent="0.25">
      <c r="A13" s="294"/>
      <c r="B13" s="296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3706121</v>
      </c>
      <c r="L13" s="4">
        <f t="shared" si="1"/>
        <v>793879</v>
      </c>
    </row>
    <row r="14" spans="1:12" x14ac:dyDescent="0.25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7212167</v>
      </c>
      <c r="L14" s="4">
        <f t="shared" si="1"/>
        <v>12534333</v>
      </c>
    </row>
    <row r="15" spans="1:12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321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5">
      <c r="A17" s="321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5">
      <c r="A18" s="321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5">
      <c r="A19" s="321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5">
      <c r="A21" s="303"/>
      <c r="B21" s="336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5">
      <c r="A22" s="303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5">
      <c r="A23" s="303"/>
      <c r="B23" s="295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96">
        <v>100</v>
      </c>
      <c r="L23" s="4">
        <f t="shared" si="1"/>
        <v>0</v>
      </c>
    </row>
    <row r="24" spans="1:12" x14ac:dyDescent="0.25">
      <c r="A24" s="304"/>
      <c r="B24" s="296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96">
        <v>0</v>
      </c>
      <c r="L24" s="4">
        <f t="shared" si="1"/>
        <v>700</v>
      </c>
    </row>
    <row r="25" spans="1:12" x14ac:dyDescent="0.25">
      <c r="A25" s="9" t="s">
        <v>29</v>
      </c>
      <c r="B25" s="90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96">
        <v>114017683</v>
      </c>
      <c r="L25" s="4">
        <f t="shared" si="1"/>
        <v>146252235</v>
      </c>
    </row>
    <row r="26" spans="1:12" x14ac:dyDescent="0.25">
      <c r="A26" s="9" t="s">
        <v>87</v>
      </c>
      <c r="B26" s="90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96">
        <v>1014769</v>
      </c>
      <c r="L26" s="4">
        <f t="shared" si="1"/>
        <v>2181789</v>
      </c>
    </row>
    <row r="27" spans="1:12" x14ac:dyDescent="0.25">
      <c r="A27" s="10" t="s">
        <v>42</v>
      </c>
      <c r="B27" s="90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96">
        <v>18429678</v>
      </c>
      <c r="L27" s="4">
        <f t="shared" si="1"/>
        <v>29072994</v>
      </c>
    </row>
    <row r="28" spans="1:12" ht="34.5" customHeight="1" x14ac:dyDescent="0.25">
      <c r="A28" s="374" t="s">
        <v>85</v>
      </c>
      <c r="B28" s="375"/>
      <c r="C28" s="376"/>
      <c r="D28" s="84">
        <f>SUM(D6:D27)</f>
        <v>426209554</v>
      </c>
      <c r="E28" s="84">
        <f t="shared" ref="E28:I28" si="2">SUM(E6:E27)</f>
        <v>426209554</v>
      </c>
      <c r="F28" s="84">
        <f t="shared" si="2"/>
        <v>0</v>
      </c>
      <c r="G28" s="84">
        <f t="shared" si="2"/>
        <v>654581</v>
      </c>
      <c r="H28" s="84">
        <f t="shared" si="2"/>
        <v>6029120</v>
      </c>
      <c r="I28" s="84">
        <f t="shared" si="2"/>
        <v>12724484</v>
      </c>
      <c r="J28" s="84">
        <f t="shared" ref="J28:L28" si="3">SUM(J6:J27)</f>
        <v>445617739</v>
      </c>
      <c r="K28" s="97">
        <f t="shared" si="3"/>
        <v>181993126</v>
      </c>
      <c r="L28" s="84">
        <f t="shared" si="3"/>
        <v>263624613</v>
      </c>
    </row>
    <row r="29" spans="1:12" x14ac:dyDescent="0.25">
      <c r="A29" s="293" t="s">
        <v>18</v>
      </c>
      <c r="B29" s="322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27">
        <f t="shared" ref="J29:J74" si="4">SUM(E29:I29)</f>
        <v>24000</v>
      </c>
      <c r="K29" s="98">
        <v>0</v>
      </c>
      <c r="L29" s="4">
        <f t="shared" ref="L29:L74" si="5">J29-K29</f>
        <v>24000</v>
      </c>
    </row>
    <row r="30" spans="1:12" x14ac:dyDescent="0.25">
      <c r="A30" s="321"/>
      <c r="B30" s="323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27">
        <f t="shared" si="4"/>
        <v>1870</v>
      </c>
      <c r="K30" s="98">
        <v>0</v>
      </c>
      <c r="L30" s="4">
        <f t="shared" si="5"/>
        <v>1870</v>
      </c>
    </row>
    <row r="31" spans="1:12" x14ac:dyDescent="0.25">
      <c r="A31" s="321"/>
      <c r="B31" s="323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27">
        <f t="shared" si="4"/>
        <v>17574715</v>
      </c>
      <c r="K31" s="98">
        <v>3367975</v>
      </c>
      <c r="L31" s="4">
        <f t="shared" si="5"/>
        <v>14206740</v>
      </c>
    </row>
    <row r="32" spans="1:12" x14ac:dyDescent="0.25">
      <c r="A32" s="321"/>
      <c r="B32" s="323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27">
        <f t="shared" si="4"/>
        <v>24420</v>
      </c>
      <c r="K32" s="98">
        <v>24420</v>
      </c>
      <c r="L32" s="4">
        <f t="shared" si="5"/>
        <v>0</v>
      </c>
    </row>
    <row r="33" spans="1:12" x14ac:dyDescent="0.25">
      <c r="A33" s="321"/>
      <c r="B33" s="323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27">
        <f t="shared" si="4"/>
        <v>62186</v>
      </c>
      <c r="K33" s="98">
        <v>53681</v>
      </c>
      <c r="L33" s="4">
        <f t="shared" si="5"/>
        <v>8505</v>
      </c>
    </row>
    <row r="34" spans="1:12" x14ac:dyDescent="0.25">
      <c r="A34" s="321"/>
      <c r="B34" s="377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27">
        <f t="shared" si="4"/>
        <v>83000</v>
      </c>
      <c r="K34" s="98">
        <v>83000</v>
      </c>
      <c r="L34" s="4">
        <f t="shared" si="5"/>
        <v>0</v>
      </c>
    </row>
    <row r="35" spans="1:12" x14ac:dyDescent="0.25">
      <c r="A35" s="321"/>
      <c r="B35" s="295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27">
        <f t="shared" si="4"/>
        <v>2267</v>
      </c>
      <c r="K35" s="98">
        <v>2267</v>
      </c>
      <c r="L35" s="4">
        <f t="shared" si="5"/>
        <v>0</v>
      </c>
    </row>
    <row r="36" spans="1:12" x14ac:dyDescent="0.25">
      <c r="A36" s="321"/>
      <c r="B36" s="337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27">
        <f t="shared" si="4"/>
        <v>0</v>
      </c>
      <c r="K36" s="98">
        <v>0</v>
      </c>
      <c r="L36" s="4">
        <f t="shared" si="5"/>
        <v>0</v>
      </c>
    </row>
    <row r="37" spans="1:12" x14ac:dyDescent="0.25">
      <c r="A37" s="321"/>
      <c r="B37" s="337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27">
        <f t="shared" si="4"/>
        <v>332190752</v>
      </c>
      <c r="K37" s="98">
        <v>127347864</v>
      </c>
      <c r="L37" s="4">
        <f t="shared" si="5"/>
        <v>204842888</v>
      </c>
    </row>
    <row r="38" spans="1:12" x14ac:dyDescent="0.25">
      <c r="A38" s="293" t="s">
        <v>20</v>
      </c>
      <c r="B38" s="322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27">
        <f t="shared" si="4"/>
        <v>0</v>
      </c>
      <c r="K38" s="98">
        <v>0</v>
      </c>
      <c r="L38" s="4">
        <f t="shared" si="5"/>
        <v>0</v>
      </c>
    </row>
    <row r="39" spans="1:12" x14ac:dyDescent="0.25">
      <c r="A39" s="312"/>
      <c r="B39" s="323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27">
        <f t="shared" si="4"/>
        <v>16258950</v>
      </c>
      <c r="K39" s="98">
        <v>5419651</v>
      </c>
      <c r="L39" s="4">
        <f t="shared" si="5"/>
        <v>10839299</v>
      </c>
    </row>
    <row r="40" spans="1:12" x14ac:dyDescent="0.25">
      <c r="A40" s="293" t="s">
        <v>24</v>
      </c>
      <c r="B40" s="295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27">
        <f t="shared" si="4"/>
        <v>7005263</v>
      </c>
      <c r="K40" s="98">
        <v>1842527</v>
      </c>
      <c r="L40" s="4">
        <f t="shared" si="5"/>
        <v>5162736</v>
      </c>
    </row>
    <row r="41" spans="1:12" x14ac:dyDescent="0.25">
      <c r="A41" s="294"/>
      <c r="B41" s="296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27">
        <f t="shared" si="4"/>
        <v>4500000</v>
      </c>
      <c r="K41" s="98">
        <v>2200239</v>
      </c>
      <c r="L41" s="4">
        <f t="shared" si="5"/>
        <v>2299761</v>
      </c>
    </row>
    <row r="42" spans="1:12" x14ac:dyDescent="0.25">
      <c r="A42" s="293" t="s">
        <v>30</v>
      </c>
      <c r="B42" s="295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27">
        <f t="shared" si="4"/>
        <v>12736500</v>
      </c>
      <c r="K42" s="98">
        <v>5085209</v>
      </c>
      <c r="L42" s="4">
        <f t="shared" si="5"/>
        <v>7651291</v>
      </c>
    </row>
    <row r="43" spans="1:12" x14ac:dyDescent="0.25">
      <c r="A43" s="294"/>
      <c r="B43" s="296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27">
        <f t="shared" si="4"/>
        <v>50000</v>
      </c>
      <c r="K43" s="98">
        <v>50000</v>
      </c>
      <c r="L43" s="4">
        <f t="shared" si="5"/>
        <v>0</v>
      </c>
    </row>
    <row r="44" spans="1:12" x14ac:dyDescent="0.25">
      <c r="A44" s="293" t="s">
        <v>48</v>
      </c>
      <c r="B44" s="322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27">
        <f t="shared" si="4"/>
        <v>0</v>
      </c>
      <c r="K44" s="98">
        <v>0</v>
      </c>
      <c r="L44" s="4">
        <f t="shared" si="5"/>
        <v>0</v>
      </c>
    </row>
    <row r="45" spans="1:12" x14ac:dyDescent="0.25">
      <c r="A45" s="321"/>
      <c r="B45" s="323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27">
        <f t="shared" si="4"/>
        <v>0</v>
      </c>
      <c r="K45" s="98">
        <v>0</v>
      </c>
      <c r="L45" s="4">
        <f t="shared" si="5"/>
        <v>0</v>
      </c>
    </row>
    <row r="46" spans="1:12" x14ac:dyDescent="0.25">
      <c r="A46" s="321"/>
      <c r="B46" s="323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27">
        <f t="shared" si="4"/>
        <v>0</v>
      </c>
      <c r="K46" s="98">
        <v>0</v>
      </c>
      <c r="L46" s="4">
        <f t="shared" si="5"/>
        <v>0</v>
      </c>
    </row>
    <row r="47" spans="1:12" x14ac:dyDescent="0.25">
      <c r="A47" s="321"/>
      <c r="B47" s="323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27">
        <f t="shared" si="4"/>
        <v>99713</v>
      </c>
      <c r="K47" s="98">
        <v>0</v>
      </c>
      <c r="L47" s="4">
        <f t="shared" si="5"/>
        <v>99713</v>
      </c>
    </row>
    <row r="48" spans="1:12" x14ac:dyDescent="0.25">
      <c r="A48" s="321"/>
      <c r="B48" s="323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27">
        <f t="shared" si="4"/>
        <v>0</v>
      </c>
      <c r="K48" s="98">
        <v>0</v>
      </c>
      <c r="L48" s="4">
        <f t="shared" si="5"/>
        <v>0</v>
      </c>
    </row>
    <row r="49" spans="1:12" x14ac:dyDescent="0.25">
      <c r="A49" s="321"/>
      <c r="B49" s="323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27">
        <f t="shared" si="4"/>
        <v>100000</v>
      </c>
      <c r="K49" s="98">
        <v>100000</v>
      </c>
      <c r="L49" s="4">
        <f t="shared" si="5"/>
        <v>0</v>
      </c>
    </row>
    <row r="50" spans="1:12" x14ac:dyDescent="0.25">
      <c r="A50" s="321"/>
      <c r="B50" s="323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27">
        <f t="shared" si="4"/>
        <v>0</v>
      </c>
      <c r="K50" s="98">
        <v>0</v>
      </c>
      <c r="L50" s="4">
        <f t="shared" si="5"/>
        <v>0</v>
      </c>
    </row>
    <row r="51" spans="1:12" x14ac:dyDescent="0.25">
      <c r="A51" s="321"/>
      <c r="B51" s="323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27">
        <f t="shared" si="4"/>
        <v>0</v>
      </c>
      <c r="K51" s="98">
        <v>0</v>
      </c>
      <c r="L51" s="4">
        <f t="shared" si="5"/>
        <v>0</v>
      </c>
    </row>
    <row r="52" spans="1:12" x14ac:dyDescent="0.25">
      <c r="A52" s="321"/>
      <c r="B52" s="323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27">
        <f t="shared" si="4"/>
        <v>0</v>
      </c>
      <c r="K52" s="98">
        <v>0</v>
      </c>
      <c r="L52" s="4">
        <f t="shared" si="5"/>
        <v>0</v>
      </c>
    </row>
    <row r="53" spans="1:12" x14ac:dyDescent="0.25">
      <c r="A53" s="321"/>
      <c r="B53" s="323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27">
        <f t="shared" si="4"/>
        <v>0</v>
      </c>
      <c r="K53" s="98">
        <v>0</v>
      </c>
      <c r="L53" s="4">
        <f t="shared" si="5"/>
        <v>0</v>
      </c>
    </row>
    <row r="54" spans="1:12" x14ac:dyDescent="0.25">
      <c r="A54" s="321"/>
      <c r="B54" s="323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27">
        <f t="shared" si="4"/>
        <v>0</v>
      </c>
      <c r="K54" s="98">
        <v>0</v>
      </c>
      <c r="L54" s="4">
        <f t="shared" si="5"/>
        <v>0</v>
      </c>
    </row>
    <row r="55" spans="1:12" x14ac:dyDescent="0.25">
      <c r="A55" s="321"/>
      <c r="B55" s="323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27">
        <f t="shared" si="4"/>
        <v>0</v>
      </c>
      <c r="K55" s="98">
        <v>0</v>
      </c>
      <c r="L55" s="4">
        <f t="shared" si="5"/>
        <v>0</v>
      </c>
    </row>
    <row r="56" spans="1:12" x14ac:dyDescent="0.25">
      <c r="A56" s="347" t="s">
        <v>49</v>
      </c>
      <c r="B56" s="77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27">
        <f t="shared" si="4"/>
        <v>8</v>
      </c>
      <c r="K56" s="98">
        <v>8</v>
      </c>
      <c r="L56" s="4">
        <f t="shared" si="5"/>
        <v>0</v>
      </c>
    </row>
    <row r="57" spans="1:12" ht="12.75" customHeight="1" x14ac:dyDescent="0.25">
      <c r="A57" s="348"/>
      <c r="B57" s="346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27">
        <f t="shared" si="4"/>
        <v>970000</v>
      </c>
      <c r="K57" s="98">
        <v>350000</v>
      </c>
      <c r="L57" s="4">
        <f t="shared" si="5"/>
        <v>620000</v>
      </c>
    </row>
    <row r="58" spans="1:12" x14ac:dyDescent="0.25">
      <c r="A58" s="348"/>
      <c r="B58" s="346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27">
        <f t="shared" si="4"/>
        <v>10791000</v>
      </c>
      <c r="K58" s="98">
        <v>532000</v>
      </c>
      <c r="L58" s="4">
        <f t="shared" si="5"/>
        <v>10259000</v>
      </c>
    </row>
    <row r="59" spans="1:12" x14ac:dyDescent="0.25">
      <c r="A59" s="348"/>
      <c r="B59" s="346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27">
        <f t="shared" si="4"/>
        <v>3112282</v>
      </c>
      <c r="K59" s="98">
        <v>68250</v>
      </c>
      <c r="L59" s="4">
        <f t="shared" si="5"/>
        <v>3044032</v>
      </c>
    </row>
    <row r="60" spans="1:12" x14ac:dyDescent="0.25">
      <c r="A60" s="348"/>
      <c r="B60" s="346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27">
        <f t="shared" si="4"/>
        <v>230000</v>
      </c>
      <c r="K60" s="98">
        <v>0</v>
      </c>
      <c r="L60" s="4">
        <f t="shared" si="5"/>
        <v>230000</v>
      </c>
    </row>
    <row r="61" spans="1:12" x14ac:dyDescent="0.25">
      <c r="A61" s="348"/>
      <c r="B61" s="346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27">
        <f t="shared" si="4"/>
        <v>72000</v>
      </c>
      <c r="K61" s="98">
        <v>0</v>
      </c>
      <c r="L61" s="4">
        <f t="shared" si="5"/>
        <v>72000</v>
      </c>
    </row>
    <row r="62" spans="1:12" x14ac:dyDescent="0.25">
      <c r="A62" s="348"/>
      <c r="B62" s="346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27">
        <f t="shared" si="4"/>
        <v>230000</v>
      </c>
      <c r="K62" s="98">
        <v>0</v>
      </c>
      <c r="L62" s="4">
        <f t="shared" si="5"/>
        <v>230000</v>
      </c>
    </row>
    <row r="63" spans="1:12" x14ac:dyDescent="0.25">
      <c r="A63" s="348"/>
      <c r="B63" s="346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27">
        <f t="shared" si="4"/>
        <v>8009100</v>
      </c>
      <c r="K63" s="98">
        <v>750000</v>
      </c>
      <c r="L63" s="4">
        <f t="shared" si="5"/>
        <v>7259100</v>
      </c>
    </row>
    <row r="64" spans="1:12" x14ac:dyDescent="0.25">
      <c r="A64" s="348"/>
      <c r="B64" s="346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27">
        <f t="shared" si="4"/>
        <v>13999992</v>
      </c>
      <c r="K64" s="98">
        <v>210000</v>
      </c>
      <c r="L64" s="4">
        <f t="shared" si="5"/>
        <v>13789992</v>
      </c>
    </row>
    <row r="65" spans="1:12" x14ac:dyDescent="0.25">
      <c r="A65" s="348"/>
      <c r="B65" s="346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27">
        <f t="shared" si="4"/>
        <v>292100</v>
      </c>
      <c r="K65" s="98">
        <v>6370</v>
      </c>
      <c r="L65" s="4">
        <f t="shared" si="5"/>
        <v>285730</v>
      </c>
    </row>
    <row r="66" spans="1:12" x14ac:dyDescent="0.25">
      <c r="A66" s="348"/>
      <c r="B66" s="346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27">
        <f t="shared" si="4"/>
        <v>5127921</v>
      </c>
      <c r="K66" s="98">
        <v>56700</v>
      </c>
      <c r="L66" s="4">
        <f t="shared" si="5"/>
        <v>5071221</v>
      </c>
    </row>
    <row r="67" spans="1:12" x14ac:dyDescent="0.25">
      <c r="A67" s="348"/>
      <c r="B67" s="346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27">
        <f t="shared" si="4"/>
        <v>229492</v>
      </c>
      <c r="K67" s="98">
        <v>1600</v>
      </c>
      <c r="L67" s="4">
        <f t="shared" si="5"/>
        <v>227892</v>
      </c>
    </row>
    <row r="68" spans="1:12" x14ac:dyDescent="0.25">
      <c r="A68" s="348"/>
      <c r="B68" s="346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27">
        <f t="shared" si="4"/>
        <v>0</v>
      </c>
      <c r="K68" s="98">
        <v>0</v>
      </c>
      <c r="L68" s="4">
        <f t="shared" si="5"/>
        <v>0</v>
      </c>
    </row>
    <row r="69" spans="1:12" x14ac:dyDescent="0.25">
      <c r="A69" s="348"/>
      <c r="B69" s="346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27">
        <f t="shared" si="4"/>
        <v>704400</v>
      </c>
      <c r="K69" s="98">
        <v>704400</v>
      </c>
      <c r="L69" s="4">
        <f t="shared" si="5"/>
        <v>0</v>
      </c>
    </row>
    <row r="70" spans="1:12" x14ac:dyDescent="0.25">
      <c r="A70" s="348"/>
      <c r="B70" s="346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27">
        <f t="shared" si="4"/>
        <v>1818096</v>
      </c>
      <c r="K70" s="98">
        <v>1818096</v>
      </c>
      <c r="L70" s="4">
        <f t="shared" si="5"/>
        <v>0</v>
      </c>
    </row>
    <row r="71" spans="1:12" x14ac:dyDescent="0.25">
      <c r="A71" s="348"/>
      <c r="B71" s="346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27">
        <f t="shared" si="4"/>
        <v>2678560</v>
      </c>
      <c r="K71" s="98">
        <v>2568661</v>
      </c>
      <c r="L71" s="4">
        <f t="shared" si="5"/>
        <v>109899</v>
      </c>
    </row>
    <row r="72" spans="1:12" x14ac:dyDescent="0.25">
      <c r="A72" s="348"/>
      <c r="B72" s="346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27">
        <f t="shared" si="4"/>
        <v>1404285</v>
      </c>
      <c r="K72" s="98">
        <v>1374613</v>
      </c>
      <c r="L72" s="4">
        <f t="shared" si="5"/>
        <v>29672</v>
      </c>
    </row>
    <row r="73" spans="1:12" x14ac:dyDescent="0.25">
      <c r="A73" s="348"/>
      <c r="B73" s="346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27">
        <f t="shared" si="4"/>
        <v>4121943</v>
      </c>
      <c r="K73" s="98">
        <v>2302859</v>
      </c>
      <c r="L73" s="4">
        <f t="shared" si="5"/>
        <v>1819084</v>
      </c>
    </row>
    <row r="74" spans="1:12" x14ac:dyDescent="0.25">
      <c r="A74" s="349"/>
      <c r="B74" s="346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27">
        <f t="shared" si="4"/>
        <v>1112924</v>
      </c>
      <c r="K74" s="98">
        <v>351957</v>
      </c>
      <c r="L74" s="4">
        <f t="shared" si="5"/>
        <v>760967</v>
      </c>
    </row>
    <row r="75" spans="1:12" ht="23.25" customHeight="1" x14ac:dyDescent="0.25">
      <c r="A75" s="374" t="s">
        <v>86</v>
      </c>
      <c r="B75" s="375"/>
      <c r="C75" s="376"/>
      <c r="D75" s="84">
        <f>SUM(D29:D74)</f>
        <v>426209554</v>
      </c>
      <c r="E75" s="84">
        <f>SUM(E29:E74)</f>
        <v>426209554</v>
      </c>
      <c r="F75" s="84">
        <f t="shared" ref="F75:L75" si="6">SUM(F29:F74)</f>
        <v>0</v>
      </c>
      <c r="G75" s="84">
        <f t="shared" si="6"/>
        <v>654581</v>
      </c>
      <c r="H75" s="84">
        <f t="shared" si="6"/>
        <v>6029120</v>
      </c>
      <c r="I75" s="84">
        <f t="shared" si="6"/>
        <v>12724484</v>
      </c>
      <c r="J75" s="84">
        <f t="shared" si="6"/>
        <v>445617739</v>
      </c>
      <c r="K75" s="97">
        <f t="shared" si="6"/>
        <v>156672347</v>
      </c>
      <c r="L75" s="84">
        <f t="shared" si="6"/>
        <v>288945392</v>
      </c>
    </row>
    <row r="76" spans="1:12" x14ac:dyDescent="0.25">
      <c r="F76" s="2"/>
    </row>
    <row r="77" spans="1:12" x14ac:dyDescent="0.25">
      <c r="F77" s="2"/>
    </row>
    <row r="78" spans="1:12" x14ac:dyDescent="0.25">
      <c r="F78" s="2"/>
    </row>
    <row r="79" spans="1:12" ht="15.6" x14ac:dyDescent="0.3">
      <c r="A79" s="64" t="s">
        <v>100</v>
      </c>
      <c r="F79" s="2"/>
    </row>
    <row r="80" spans="1:12" x14ac:dyDescent="0.25">
      <c r="G80" s="70">
        <v>43616</v>
      </c>
      <c r="L80" s="55"/>
    </row>
    <row r="81" spans="1:12" s="79" customFormat="1" ht="40.799999999999997" x14ac:dyDescent="0.25">
      <c r="A81" s="341" t="s">
        <v>101</v>
      </c>
      <c r="B81" s="342"/>
      <c r="C81" s="78" t="s">
        <v>44</v>
      </c>
      <c r="D81" s="80" t="s">
        <v>21</v>
      </c>
      <c r="E81" s="80" t="s">
        <v>113</v>
      </c>
      <c r="F81" s="81" t="s">
        <v>43</v>
      </c>
      <c r="G81" s="80" t="s">
        <v>118</v>
      </c>
      <c r="H81" s="93" t="s">
        <v>119</v>
      </c>
      <c r="I81" s="93" t="s">
        <v>120</v>
      </c>
      <c r="J81" s="80" t="s">
        <v>112</v>
      </c>
      <c r="K81" s="99" t="s">
        <v>111</v>
      </c>
    </row>
    <row r="82" spans="1:12" x14ac:dyDescent="0.25">
      <c r="A82" s="343"/>
      <c r="B82" s="330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0">
        <f t="shared" si="7"/>
        <v>149586947</v>
      </c>
    </row>
    <row r="83" spans="1:12" x14ac:dyDescent="0.25">
      <c r="A83" s="343"/>
      <c r="B83" s="330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0">
        <f t="shared" si="8"/>
        <v>4360702</v>
      </c>
    </row>
    <row r="84" spans="1:12" x14ac:dyDescent="0.25">
      <c r="A84" s="343"/>
      <c r="B84" s="330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0">
        <f t="shared" si="9"/>
        <v>0</v>
      </c>
    </row>
    <row r="85" spans="1:12" x14ac:dyDescent="0.25">
      <c r="A85" s="343"/>
      <c r="B85" s="330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0">
        <f t="shared" si="9"/>
        <v>0</v>
      </c>
    </row>
    <row r="86" spans="1:12" x14ac:dyDescent="0.25">
      <c r="A86" s="343"/>
      <c r="B86" s="330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0">
        <f t="shared" si="10"/>
        <v>796</v>
      </c>
    </row>
    <row r="87" spans="1:12" x14ac:dyDescent="0.25">
      <c r="A87" s="343"/>
      <c r="B87" s="330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1">
        <f t="shared" si="11"/>
        <v>100</v>
      </c>
    </row>
    <row r="88" spans="1:12" x14ac:dyDescent="0.25">
      <c r="A88" s="343"/>
      <c r="B88" s="330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2">
        <f t="shared" si="12"/>
        <v>153948445</v>
      </c>
      <c r="L88" s="1"/>
    </row>
    <row r="89" spans="1:12" x14ac:dyDescent="0.25">
      <c r="A89" s="343"/>
      <c r="B89" s="330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0">
        <f t="shared" si="13"/>
        <v>28044581</v>
      </c>
    </row>
    <row r="90" spans="1:12" x14ac:dyDescent="0.25">
      <c r="A90" s="343"/>
      <c r="B90" s="330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2">
        <f t="shared" si="14"/>
        <v>28044581</v>
      </c>
      <c r="L90" s="1"/>
    </row>
    <row r="91" spans="1:12" x14ac:dyDescent="0.25">
      <c r="A91" s="343"/>
      <c r="B91" s="330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2">
        <f t="shared" si="15"/>
        <v>181993126</v>
      </c>
      <c r="L91" s="1"/>
    </row>
    <row r="92" spans="1:12" x14ac:dyDescent="0.25">
      <c r="A92" s="343"/>
      <c r="B92" s="330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0">
        <f t="shared" si="16"/>
        <v>350000</v>
      </c>
    </row>
    <row r="93" spans="1:12" x14ac:dyDescent="0.25">
      <c r="A93" s="343"/>
      <c r="B93" s="330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0">
        <f t="shared" si="17"/>
        <v>532000</v>
      </c>
    </row>
    <row r="94" spans="1:12" x14ac:dyDescent="0.25">
      <c r="A94" s="343"/>
      <c r="B94" s="330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2">
        <f t="shared" si="18"/>
        <v>882000</v>
      </c>
      <c r="L94" s="1"/>
    </row>
    <row r="95" spans="1:12" x14ac:dyDescent="0.25">
      <c r="A95" s="343"/>
      <c r="B95" s="330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2">
        <f t="shared" si="19"/>
        <v>68250</v>
      </c>
      <c r="L95" s="1"/>
    </row>
    <row r="96" spans="1:12" x14ac:dyDescent="0.25">
      <c r="A96" s="343"/>
      <c r="B96" s="330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0">
        <f t="shared" si="20"/>
        <v>0</v>
      </c>
    </row>
    <row r="97" spans="1:12" x14ac:dyDescent="0.25">
      <c r="A97" s="343"/>
      <c r="B97" s="330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0">
        <f t="shared" si="21"/>
        <v>0</v>
      </c>
    </row>
    <row r="98" spans="1:12" x14ac:dyDescent="0.25">
      <c r="A98" s="343"/>
      <c r="B98" s="330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0">
        <f t="shared" si="22"/>
        <v>0</v>
      </c>
    </row>
    <row r="99" spans="1:12" x14ac:dyDescent="0.25">
      <c r="A99" s="343"/>
      <c r="B99" s="330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0">
        <f t="shared" si="23"/>
        <v>0</v>
      </c>
    </row>
    <row r="100" spans="1:12" x14ac:dyDescent="0.25">
      <c r="A100" s="343"/>
      <c r="B100" s="330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0">
        <f t="shared" si="24"/>
        <v>750000</v>
      </c>
    </row>
    <row r="101" spans="1:12" x14ac:dyDescent="0.25">
      <c r="A101" s="343"/>
      <c r="B101" s="330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1">
        <f t="shared" si="25"/>
        <v>3577983</v>
      </c>
    </row>
    <row r="102" spans="1:12" x14ac:dyDescent="0.25">
      <c r="A102" s="343"/>
      <c r="B102" s="330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0">
        <f t="shared" si="26"/>
        <v>6370</v>
      </c>
    </row>
    <row r="103" spans="1:12" x14ac:dyDescent="0.25">
      <c r="A103" s="343"/>
      <c r="B103" s="330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1">
        <f t="shared" si="27"/>
        <v>24420</v>
      </c>
    </row>
    <row r="104" spans="1:12" x14ac:dyDescent="0.25">
      <c r="A104" s="343"/>
      <c r="B104" s="330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0">
        <f t="shared" si="28"/>
        <v>110381</v>
      </c>
    </row>
    <row r="105" spans="1:12" x14ac:dyDescent="0.25">
      <c r="A105" s="343"/>
      <c r="B105" s="330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0">
        <f t="shared" si="29"/>
        <v>83000</v>
      </c>
    </row>
    <row r="106" spans="1:12" x14ac:dyDescent="0.25">
      <c r="A106" s="343"/>
      <c r="B106" s="330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0">
        <f t="shared" si="30"/>
        <v>101600</v>
      </c>
    </row>
    <row r="107" spans="1:12" x14ac:dyDescent="0.25">
      <c r="A107" s="343"/>
      <c r="B107" s="330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03">
        <f t="shared" si="31"/>
        <v>4653754</v>
      </c>
      <c r="L107" s="1"/>
    </row>
    <row r="108" spans="1:12" x14ac:dyDescent="0.25">
      <c r="A108" s="343"/>
      <c r="B108" s="330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0">
        <f t="shared" si="32"/>
        <v>0</v>
      </c>
    </row>
    <row r="109" spans="1:12" x14ac:dyDescent="0.25">
      <c r="A109" s="343"/>
      <c r="B109" s="330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0">
        <f t="shared" si="33"/>
        <v>6930003</v>
      </c>
    </row>
    <row r="110" spans="1:12" x14ac:dyDescent="0.25">
      <c r="A110" s="343"/>
      <c r="B110" s="330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0">
        <f t="shared" si="34"/>
        <v>5469651</v>
      </c>
    </row>
    <row r="111" spans="1:12" x14ac:dyDescent="0.25">
      <c r="A111" s="343"/>
      <c r="B111" s="330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2">
        <f t="shared" si="35"/>
        <v>12399654</v>
      </c>
      <c r="L111" s="1"/>
    </row>
    <row r="112" spans="1:12" x14ac:dyDescent="0.25">
      <c r="A112" s="343"/>
      <c r="B112" s="330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0">
        <f t="shared" si="36"/>
        <v>704400</v>
      </c>
    </row>
    <row r="113" spans="1:12" x14ac:dyDescent="0.25">
      <c r="A113" s="343"/>
      <c r="B113" s="330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1">
        <f t="shared" si="37"/>
        <v>1818096</v>
      </c>
    </row>
    <row r="114" spans="1:12" x14ac:dyDescent="0.25">
      <c r="A114" s="343"/>
      <c r="B114" s="330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0">
        <f t="shared" si="38"/>
        <v>2568661</v>
      </c>
    </row>
    <row r="115" spans="1:12" x14ac:dyDescent="0.25">
      <c r="A115" s="343"/>
      <c r="B115" s="330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0">
        <f t="shared" si="38"/>
        <v>1374613</v>
      </c>
    </row>
    <row r="116" spans="1:12" x14ac:dyDescent="0.25">
      <c r="A116" s="343"/>
      <c r="B116" s="330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2">
        <f t="shared" si="39"/>
        <v>4647674</v>
      </c>
      <c r="L116" s="1"/>
    </row>
    <row r="117" spans="1:12" x14ac:dyDescent="0.25">
      <c r="A117" s="343"/>
      <c r="B117" s="330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0">
        <f t="shared" si="40"/>
        <v>2302859</v>
      </c>
    </row>
    <row r="118" spans="1:12" x14ac:dyDescent="0.25">
      <c r="A118" s="343"/>
      <c r="B118" s="330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0">
        <f t="shared" si="40"/>
        <v>351957</v>
      </c>
    </row>
    <row r="119" spans="1:12" x14ac:dyDescent="0.25">
      <c r="A119" s="343"/>
      <c r="B119" s="330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2">
        <f t="shared" si="41"/>
        <v>2654816</v>
      </c>
      <c r="L119" s="1"/>
    </row>
    <row r="120" spans="1:12" x14ac:dyDescent="0.25">
      <c r="A120" s="343"/>
      <c r="B120" s="330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03">
        <f t="shared" si="42"/>
        <v>2200239</v>
      </c>
      <c r="L120" s="1"/>
    </row>
    <row r="121" spans="1:12" x14ac:dyDescent="0.25">
      <c r="A121" s="343"/>
      <c r="B121" s="330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04">
        <f t="shared" si="43"/>
        <v>127347864</v>
      </c>
      <c r="L121" s="1"/>
    </row>
    <row r="122" spans="1:12" x14ac:dyDescent="0.25">
      <c r="A122" s="344"/>
      <c r="B122" s="345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2">
        <f t="shared" si="44"/>
        <v>156672347</v>
      </c>
      <c r="L122" s="1"/>
    </row>
    <row r="123" spans="1:12" x14ac:dyDescent="0.25">
      <c r="A123" s="1"/>
      <c r="B123" s="91"/>
      <c r="C123" s="1"/>
      <c r="D123" s="1"/>
      <c r="E123" s="1"/>
      <c r="F123" s="68"/>
      <c r="G123" s="1"/>
      <c r="H123" s="1"/>
      <c r="I123" s="1"/>
      <c r="J123" s="1"/>
      <c r="K123" s="105"/>
      <c r="L123" s="1"/>
    </row>
    <row r="124" spans="1:12" x14ac:dyDescent="0.25">
      <c r="C124" s="5"/>
      <c r="D124" s="5"/>
      <c r="F124" s="2"/>
    </row>
    <row r="125" spans="1:12" x14ac:dyDescent="0.25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51" bestFit="1" customWidth="1"/>
    <col min="2" max="2" width="9.109375" style="89"/>
    <col min="3" max="3" width="8" customWidth="1"/>
    <col min="4" max="4" width="14.5546875" customWidth="1"/>
    <col min="5" max="5" width="14" customWidth="1"/>
    <col min="6" max="8" width="12.88671875" customWidth="1"/>
    <col min="9" max="9" width="14.44140625" customWidth="1"/>
    <col min="10" max="10" width="13.6640625" customWidth="1"/>
  </cols>
  <sheetData>
    <row r="1" spans="1:10" ht="12.75" customHeight="1" x14ac:dyDescent="0.25">
      <c r="A1" s="380" t="s">
        <v>82</v>
      </c>
      <c r="B1" s="381"/>
      <c r="C1" s="381"/>
      <c r="D1" s="381"/>
      <c r="E1" s="381"/>
      <c r="F1" s="381"/>
      <c r="G1" s="381"/>
      <c r="H1" s="381"/>
      <c r="I1" s="381"/>
      <c r="J1" s="381"/>
    </row>
    <row r="2" spans="1:10" x14ac:dyDescent="0.25">
      <c r="E2" s="2"/>
    </row>
    <row r="3" spans="1:10" x14ac:dyDescent="0.25">
      <c r="E3" s="3"/>
    </row>
    <row r="4" spans="1:10" ht="12.75" customHeight="1" x14ac:dyDescent="0.25">
      <c r="A4" s="382" t="s">
        <v>19</v>
      </c>
      <c r="B4" s="384" t="s">
        <v>0</v>
      </c>
      <c r="C4" s="382" t="s">
        <v>44</v>
      </c>
      <c r="D4" s="382" t="s">
        <v>21</v>
      </c>
      <c r="E4" s="386" t="s">
        <v>115</v>
      </c>
      <c r="F4" s="387"/>
      <c r="G4" s="387"/>
      <c r="H4" s="388"/>
      <c r="I4" s="378" t="s">
        <v>112</v>
      </c>
      <c r="J4" s="378" t="s">
        <v>111</v>
      </c>
    </row>
    <row r="5" spans="1:10" ht="42.75" customHeight="1" x14ac:dyDescent="0.25">
      <c r="A5" s="383"/>
      <c r="B5" s="385"/>
      <c r="C5" s="383"/>
      <c r="D5" s="383"/>
      <c r="E5" s="85" t="s">
        <v>43</v>
      </c>
      <c r="F5" s="88" t="s">
        <v>118</v>
      </c>
      <c r="G5" s="88" t="s">
        <v>119</v>
      </c>
      <c r="H5" s="92" t="s">
        <v>120</v>
      </c>
      <c r="I5" s="379"/>
      <c r="J5" s="379"/>
    </row>
    <row r="6" spans="1:10" x14ac:dyDescent="0.25">
      <c r="A6" s="324" t="s">
        <v>38</v>
      </c>
      <c r="B6" s="332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4">
        <f>'2019.05.31'!J6</f>
        <v>0</v>
      </c>
      <c r="J6" s="4">
        <f>'2019.05.31'!K6</f>
        <v>0</v>
      </c>
    </row>
    <row r="7" spans="1:10" x14ac:dyDescent="0.25">
      <c r="A7" s="324"/>
      <c r="B7" s="332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4">
        <f>'2019.05.31'!J7</f>
        <v>0</v>
      </c>
      <c r="J7" s="4">
        <f>'2019.05.31'!K7</f>
        <v>0</v>
      </c>
    </row>
    <row r="8" spans="1:10" x14ac:dyDescent="0.25">
      <c r="A8" s="324"/>
      <c r="B8" s="332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4">
        <f>'2019.05.31'!J8</f>
        <v>1500</v>
      </c>
      <c r="J8" s="4">
        <f>'2019.05.31'!K8</f>
        <v>796</v>
      </c>
    </row>
    <row r="9" spans="1:10" x14ac:dyDescent="0.25">
      <c r="A9" s="324"/>
      <c r="B9" s="333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4">
        <f>'2019.05.31'!J9</f>
        <v>21221604</v>
      </c>
      <c r="J9" s="4">
        <f>'2019.05.31'!K9</f>
        <v>0</v>
      </c>
    </row>
    <row r="10" spans="1:10" x14ac:dyDescent="0.25">
      <c r="A10" s="324"/>
      <c r="B10" s="334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4">
        <f>'2019.05.31'!J10</f>
        <v>10810958</v>
      </c>
      <c r="J10" s="4">
        <f>'2019.05.31'!K10</f>
        <v>10810958</v>
      </c>
    </row>
    <row r="11" spans="1:10" x14ac:dyDescent="0.25">
      <c r="A11" s="7" t="s">
        <v>45</v>
      </c>
      <c r="B11" s="90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4">
        <f>'2019.05.31'!J11</f>
        <v>16258950</v>
      </c>
      <c r="J11" s="4">
        <f>'2019.05.31'!K11</f>
        <v>5033739</v>
      </c>
    </row>
    <row r="12" spans="1:10" x14ac:dyDescent="0.25">
      <c r="A12" s="293" t="s">
        <v>50</v>
      </c>
      <c r="B12" s="295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4">
        <f>'2019.05.31'!J12</f>
        <v>7005263</v>
      </c>
      <c r="J12" s="4">
        <f>'2019.05.31'!K12</f>
        <v>3482094</v>
      </c>
    </row>
    <row r="13" spans="1:10" x14ac:dyDescent="0.25">
      <c r="A13" s="294"/>
      <c r="B13" s="296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4">
        <f>'2019.05.31'!J13</f>
        <v>4500000</v>
      </c>
      <c r="J13" s="4">
        <f>'2019.05.31'!K13</f>
        <v>3706121</v>
      </c>
    </row>
    <row r="14" spans="1:10" x14ac:dyDescent="0.25">
      <c r="A14" s="8" t="s">
        <v>26</v>
      </c>
      <c r="B14" s="90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4">
        <f>'2019.05.31'!J14</f>
        <v>19746500</v>
      </c>
      <c r="J14" s="4">
        <f>'2019.05.31'!K14</f>
        <v>7212167</v>
      </c>
    </row>
    <row r="15" spans="1:10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4">
        <f>'2019.05.31'!J15</f>
        <v>0</v>
      </c>
      <c r="J15" s="4">
        <f>'2019.05.31'!K15</f>
        <v>0</v>
      </c>
    </row>
    <row r="16" spans="1:10" x14ac:dyDescent="0.25">
      <c r="A16" s="321"/>
      <c r="B16" s="335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4">
        <f>'2019.05.31'!J16</f>
        <v>0</v>
      </c>
      <c r="J16" s="4">
        <f>'2019.05.31'!K16</f>
        <v>0</v>
      </c>
    </row>
    <row r="17" spans="1:10" x14ac:dyDescent="0.25">
      <c r="A17" s="321"/>
      <c r="B17" s="335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4">
        <f>'2019.05.31'!J17</f>
        <v>199713</v>
      </c>
      <c r="J17" s="4">
        <f>'2019.05.31'!K17</f>
        <v>199713</v>
      </c>
    </row>
    <row r="18" spans="1:10" x14ac:dyDescent="0.25">
      <c r="A18" s="321"/>
      <c r="B18" s="335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4">
        <f>'2019.05.31'!J18</f>
        <v>0</v>
      </c>
      <c r="J18" s="4">
        <f>'2019.05.31'!K18</f>
        <v>0</v>
      </c>
    </row>
    <row r="19" spans="1:10" x14ac:dyDescent="0.25">
      <c r="A19" s="321"/>
      <c r="B19" s="335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4">
        <f>'2019.05.31'!J19</f>
        <v>0</v>
      </c>
      <c r="J19" s="4">
        <f>'2019.05.31'!K19</f>
        <v>0</v>
      </c>
    </row>
    <row r="20" spans="1:10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4">
        <f>'2019.05.31'!J20</f>
        <v>37214812</v>
      </c>
      <c r="J20" s="4">
        <f>'2019.05.31'!K20</f>
        <v>396817</v>
      </c>
    </row>
    <row r="21" spans="1:10" x14ac:dyDescent="0.25">
      <c r="A21" s="303"/>
      <c r="B21" s="336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4">
        <f>'2019.05.31'!J21</f>
        <v>654581</v>
      </c>
      <c r="J21" s="4">
        <f>'2019.05.31'!K21</f>
        <v>654581</v>
      </c>
    </row>
    <row r="22" spans="1:10" x14ac:dyDescent="0.25">
      <c r="A22" s="303"/>
      <c r="B22" s="296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4">
        <f>'2019.05.31'!J22</f>
        <v>17033910</v>
      </c>
      <c r="J22" s="4">
        <f>'2019.05.31'!K22</f>
        <v>17033910</v>
      </c>
    </row>
    <row r="23" spans="1:10" x14ac:dyDescent="0.25">
      <c r="A23" s="303"/>
      <c r="B23" s="295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4">
        <f>'2019.05.31'!J23</f>
        <v>100</v>
      </c>
      <c r="J23" s="4">
        <f>'2019.05.31'!K23</f>
        <v>100</v>
      </c>
    </row>
    <row r="24" spans="1:10" x14ac:dyDescent="0.25">
      <c r="A24" s="304"/>
      <c r="B24" s="296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4">
        <f>'2019.05.31'!J24</f>
        <v>700</v>
      </c>
      <c r="J24" s="4">
        <f>'2019.05.31'!K24</f>
        <v>0</v>
      </c>
    </row>
    <row r="25" spans="1:10" x14ac:dyDescent="0.25">
      <c r="A25" s="9" t="s">
        <v>29</v>
      </c>
      <c r="B25" s="90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4">
        <f>'2019.05.31'!J25</f>
        <v>260269918</v>
      </c>
      <c r="J25" s="4">
        <f>'2019.05.31'!K25</f>
        <v>114017683</v>
      </c>
    </row>
    <row r="26" spans="1:10" x14ac:dyDescent="0.25">
      <c r="A26" s="9" t="s">
        <v>87</v>
      </c>
      <c r="B26" s="90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4">
        <f>'2019.05.31'!J26</f>
        <v>3196558</v>
      </c>
      <c r="J26" s="4">
        <f>'2019.05.31'!K26</f>
        <v>1014769</v>
      </c>
    </row>
    <row r="27" spans="1:10" x14ac:dyDescent="0.25">
      <c r="A27" s="10" t="s">
        <v>42</v>
      </c>
      <c r="B27" s="90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4">
        <f>'2019.05.31'!J27</f>
        <v>47502672</v>
      </c>
      <c r="J27" s="4">
        <f>'2019.05.31'!K27</f>
        <v>18429678</v>
      </c>
    </row>
    <row r="28" spans="1:10" ht="34.5" customHeight="1" x14ac:dyDescent="0.25">
      <c r="A28" s="389" t="s">
        <v>85</v>
      </c>
      <c r="B28" s="390"/>
      <c r="C28" s="391"/>
      <c r="D28" s="86">
        <f>SUM(D6:D27)</f>
        <v>426209554</v>
      </c>
      <c r="E28" s="86">
        <f t="shared" ref="E28:I28" si="2">SUM(E6:E27)</f>
        <v>0</v>
      </c>
      <c r="F28" s="86">
        <f t="shared" si="2"/>
        <v>654581</v>
      </c>
      <c r="G28" s="86">
        <f t="shared" si="2"/>
        <v>6029120</v>
      </c>
      <c r="H28" s="86">
        <f t="shared" si="2"/>
        <v>12724484</v>
      </c>
      <c r="I28" s="86">
        <f t="shared" si="2"/>
        <v>445617739</v>
      </c>
      <c r="J28" s="86">
        <f t="shared" ref="J28" si="3">SUM(J6:J27)</f>
        <v>181993126</v>
      </c>
    </row>
    <row r="29" spans="1:10" x14ac:dyDescent="0.25">
      <c r="A29" s="293" t="s">
        <v>18</v>
      </c>
      <c r="B29" s="322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4">
        <f>'2019.05.31'!K29</f>
        <v>0</v>
      </c>
    </row>
    <row r="30" spans="1:10" x14ac:dyDescent="0.25">
      <c r="A30" s="321"/>
      <c r="B30" s="323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4">
        <f>'2019.05.31'!K30</f>
        <v>0</v>
      </c>
    </row>
    <row r="31" spans="1:10" x14ac:dyDescent="0.25">
      <c r="A31" s="321"/>
      <c r="B31" s="323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4">
        <f>'2019.05.31'!K31</f>
        <v>3367975</v>
      </c>
    </row>
    <row r="32" spans="1:10" x14ac:dyDescent="0.25">
      <c r="A32" s="321"/>
      <c r="B32" s="323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4">
        <f>'2019.05.31'!K32</f>
        <v>24420</v>
      </c>
    </row>
    <row r="33" spans="1:10" x14ac:dyDescent="0.25">
      <c r="A33" s="321"/>
      <c r="B33" s="323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4">
        <f>'2019.05.31'!K33</f>
        <v>53681</v>
      </c>
    </row>
    <row r="34" spans="1:10" x14ac:dyDescent="0.25">
      <c r="A34" s="321"/>
      <c r="B34" s="377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4">
        <f>'2019.05.31'!K34</f>
        <v>83000</v>
      </c>
    </row>
    <row r="35" spans="1:10" x14ac:dyDescent="0.25">
      <c r="A35" s="321"/>
      <c r="B35" s="295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4">
        <f>'2019.05.31'!K35</f>
        <v>2267</v>
      </c>
    </row>
    <row r="36" spans="1:10" x14ac:dyDescent="0.25">
      <c r="A36" s="321"/>
      <c r="B36" s="337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4">
        <f>'2019.05.31'!K36</f>
        <v>0</v>
      </c>
    </row>
    <row r="37" spans="1:10" x14ac:dyDescent="0.25">
      <c r="A37" s="321"/>
      <c r="B37" s="337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4">
        <f>'2019.05.31'!K37</f>
        <v>127347864</v>
      </c>
    </row>
    <row r="38" spans="1:10" x14ac:dyDescent="0.25">
      <c r="A38" s="293" t="s">
        <v>20</v>
      </c>
      <c r="B38" s="322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4">
        <f>'2019.05.31'!K38</f>
        <v>0</v>
      </c>
    </row>
    <row r="39" spans="1:10" x14ac:dyDescent="0.25">
      <c r="A39" s="312"/>
      <c r="B39" s="323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4">
        <f>'2019.05.31'!K39</f>
        <v>5419651</v>
      </c>
    </row>
    <row r="40" spans="1:10" x14ac:dyDescent="0.25">
      <c r="A40" s="293" t="s">
        <v>24</v>
      </c>
      <c r="B40" s="295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4">
        <f>'2019.05.31'!K40</f>
        <v>1842527</v>
      </c>
    </row>
    <row r="41" spans="1:10" x14ac:dyDescent="0.25">
      <c r="A41" s="294"/>
      <c r="B41" s="296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4">
        <f>'2019.05.31'!K41</f>
        <v>2200239</v>
      </c>
    </row>
    <row r="42" spans="1:10" x14ac:dyDescent="0.25">
      <c r="A42" s="293" t="s">
        <v>30</v>
      </c>
      <c r="B42" s="295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4">
        <f>'2019.05.31'!K42</f>
        <v>5085209</v>
      </c>
    </row>
    <row r="43" spans="1:10" x14ac:dyDescent="0.25">
      <c r="A43" s="294"/>
      <c r="B43" s="296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4">
        <f>'2019.05.31'!K43</f>
        <v>50000</v>
      </c>
    </row>
    <row r="44" spans="1:10" x14ac:dyDescent="0.25">
      <c r="A44" s="293" t="s">
        <v>48</v>
      </c>
      <c r="B44" s="322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4">
        <f>'2019.05.31'!K44</f>
        <v>0</v>
      </c>
    </row>
    <row r="45" spans="1:10" x14ac:dyDescent="0.25">
      <c r="A45" s="321"/>
      <c r="B45" s="323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4">
        <f>'2019.05.31'!K45</f>
        <v>0</v>
      </c>
    </row>
    <row r="46" spans="1:10" x14ac:dyDescent="0.25">
      <c r="A46" s="321"/>
      <c r="B46" s="323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4">
        <f>'2019.05.31'!K46</f>
        <v>0</v>
      </c>
    </row>
    <row r="47" spans="1:10" x14ac:dyDescent="0.25">
      <c r="A47" s="321"/>
      <c r="B47" s="323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4">
        <v>500</v>
      </c>
    </row>
    <row r="48" spans="1:10" x14ac:dyDescent="0.25">
      <c r="A48" s="321"/>
      <c r="B48" s="323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4">
        <f>'2019.05.31'!K48</f>
        <v>0</v>
      </c>
    </row>
    <row r="49" spans="1:10" x14ac:dyDescent="0.25">
      <c r="A49" s="321"/>
      <c r="B49" s="323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4">
        <f>'2019.05.31'!K49</f>
        <v>100000</v>
      </c>
    </row>
    <row r="50" spans="1:10" x14ac:dyDescent="0.25">
      <c r="A50" s="321"/>
      <c r="B50" s="323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4">
        <f>'2019.05.31'!K50</f>
        <v>0</v>
      </c>
    </row>
    <row r="51" spans="1:10" x14ac:dyDescent="0.25">
      <c r="A51" s="321"/>
      <c r="B51" s="323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4">
        <f>'2019.05.31'!K51</f>
        <v>0</v>
      </c>
    </row>
    <row r="52" spans="1:10" x14ac:dyDescent="0.25">
      <c r="A52" s="321"/>
      <c r="B52" s="323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4">
        <f>'2019.05.31'!K52</f>
        <v>0</v>
      </c>
    </row>
    <row r="53" spans="1:10" x14ac:dyDescent="0.25">
      <c r="A53" s="321"/>
      <c r="B53" s="323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4">
        <f>'2019.05.31'!K53</f>
        <v>0</v>
      </c>
    </row>
    <row r="54" spans="1:10" x14ac:dyDescent="0.25">
      <c r="A54" s="321"/>
      <c r="B54" s="323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4">
        <f>'2019.05.31'!K54</f>
        <v>0</v>
      </c>
    </row>
    <row r="55" spans="1:10" x14ac:dyDescent="0.25">
      <c r="A55" s="321"/>
      <c r="B55" s="323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4">
        <f>'2019.05.31'!K55</f>
        <v>0</v>
      </c>
    </row>
    <row r="56" spans="1:10" x14ac:dyDescent="0.25">
      <c r="A56" s="347" t="s">
        <v>49</v>
      </c>
      <c r="B56" s="77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4">
        <f>'2019.05.31'!K56</f>
        <v>8</v>
      </c>
    </row>
    <row r="57" spans="1:10" ht="12.75" customHeight="1" x14ac:dyDescent="0.25">
      <c r="A57" s="348"/>
      <c r="B57" s="346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4">
        <f>'2019.05.31'!K57</f>
        <v>350000</v>
      </c>
    </row>
    <row r="58" spans="1:10" x14ac:dyDescent="0.25">
      <c r="A58" s="348"/>
      <c r="B58" s="346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4">
        <f>'2019.05.31'!K58</f>
        <v>532000</v>
      </c>
    </row>
    <row r="59" spans="1:10" x14ac:dyDescent="0.25">
      <c r="A59" s="348"/>
      <c r="B59" s="346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4">
        <f>'2019.05.31'!K59</f>
        <v>68250</v>
      </c>
    </row>
    <row r="60" spans="1:10" x14ac:dyDescent="0.25">
      <c r="A60" s="348"/>
      <c r="B60" s="346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4">
        <f>'2019.05.31'!K60</f>
        <v>0</v>
      </c>
    </row>
    <row r="61" spans="1:10" x14ac:dyDescent="0.25">
      <c r="A61" s="348"/>
      <c r="B61" s="346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4">
        <f>'2019.05.31'!K61</f>
        <v>0</v>
      </c>
    </row>
    <row r="62" spans="1:10" x14ac:dyDescent="0.25">
      <c r="A62" s="348"/>
      <c r="B62" s="346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4">
        <f>'2019.05.31'!K62</f>
        <v>0</v>
      </c>
    </row>
    <row r="63" spans="1:10" x14ac:dyDescent="0.25">
      <c r="A63" s="348"/>
      <c r="B63" s="346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4">
        <f>'2019.05.31'!K63</f>
        <v>750000</v>
      </c>
    </row>
    <row r="64" spans="1:10" x14ac:dyDescent="0.25">
      <c r="A64" s="348"/>
      <c r="B64" s="346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4">
        <f>'2019.05.31'!K64</f>
        <v>210000</v>
      </c>
    </row>
    <row r="65" spans="1:11" x14ac:dyDescent="0.25">
      <c r="A65" s="348"/>
      <c r="B65" s="346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4">
        <v>0</v>
      </c>
    </row>
    <row r="66" spans="1:11" x14ac:dyDescent="0.25">
      <c r="A66" s="348"/>
      <c r="B66" s="346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4">
        <f>'2019.05.31'!K66</f>
        <v>56700</v>
      </c>
    </row>
    <row r="67" spans="1:11" x14ac:dyDescent="0.25">
      <c r="A67" s="348"/>
      <c r="B67" s="346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4">
        <f>'2019.05.31'!K67</f>
        <v>1600</v>
      </c>
    </row>
    <row r="68" spans="1:11" x14ac:dyDescent="0.25">
      <c r="A68" s="348"/>
      <c r="B68" s="346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4">
        <f>'2019.05.31'!K68</f>
        <v>0</v>
      </c>
    </row>
    <row r="69" spans="1:11" x14ac:dyDescent="0.25">
      <c r="A69" s="348"/>
      <c r="B69" s="346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4">
        <f>'2019.05.31'!K69</f>
        <v>704400</v>
      </c>
    </row>
    <row r="70" spans="1:11" x14ac:dyDescent="0.25">
      <c r="A70" s="348"/>
      <c r="B70" s="346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4">
        <f>'2019.05.31'!K70</f>
        <v>1818096</v>
      </c>
    </row>
    <row r="71" spans="1:11" x14ac:dyDescent="0.25">
      <c r="A71" s="348"/>
      <c r="B71" s="346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4">
        <f>'2019.05.31'!K71</f>
        <v>2568661</v>
      </c>
    </row>
    <row r="72" spans="1:11" x14ac:dyDescent="0.25">
      <c r="A72" s="348"/>
      <c r="B72" s="346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4">
        <f>'2019.05.31'!K72</f>
        <v>1374613</v>
      </c>
    </row>
    <row r="73" spans="1:11" x14ac:dyDescent="0.25">
      <c r="A73" s="348"/>
      <c r="B73" s="346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4">
        <f>'2019.05.31'!K73</f>
        <v>2302859</v>
      </c>
    </row>
    <row r="74" spans="1:11" x14ac:dyDescent="0.25">
      <c r="A74" s="349"/>
      <c r="B74" s="346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4">
        <f>'2019.05.31'!K74</f>
        <v>351957</v>
      </c>
    </row>
    <row r="75" spans="1:11" ht="23.25" customHeight="1" x14ac:dyDescent="0.25">
      <c r="A75" s="389" t="s">
        <v>86</v>
      </c>
      <c r="B75" s="390"/>
      <c r="C75" s="391"/>
      <c r="D75" s="86">
        <f>SUM(D29:D74)</f>
        <v>426209554</v>
      </c>
      <c r="E75" s="86">
        <f t="shared" ref="E75:J75" si="6">SUM(E29:E74)</f>
        <v>0</v>
      </c>
      <c r="F75" s="86">
        <f t="shared" si="6"/>
        <v>654581</v>
      </c>
      <c r="G75" s="86">
        <f t="shared" si="6"/>
        <v>6029120</v>
      </c>
      <c r="H75" s="86">
        <f t="shared" si="6"/>
        <v>12724484</v>
      </c>
      <c r="I75" s="86">
        <f t="shared" si="6"/>
        <v>445617739</v>
      </c>
      <c r="J75" s="86">
        <f t="shared" si="6"/>
        <v>156666477</v>
      </c>
    </row>
    <row r="76" spans="1:11" x14ac:dyDescent="0.25">
      <c r="E76" s="2"/>
    </row>
    <row r="77" spans="1:11" x14ac:dyDescent="0.25">
      <c r="E77" s="2"/>
    </row>
    <row r="78" spans="1:11" x14ac:dyDescent="0.25">
      <c r="C78" s="5"/>
      <c r="D78" s="5"/>
      <c r="E78" s="2"/>
    </row>
    <row r="79" spans="1:11" ht="15.6" x14ac:dyDescent="0.3">
      <c r="A79" s="64" t="s">
        <v>100</v>
      </c>
      <c r="E79" s="2"/>
      <c r="J79" s="55"/>
    </row>
    <row r="80" spans="1:11" x14ac:dyDescent="0.25">
      <c r="F80" s="70">
        <v>43616</v>
      </c>
      <c r="J80" s="55"/>
      <c r="K80" s="55"/>
    </row>
    <row r="81" spans="1:11" s="79" customFormat="1" ht="43.5" customHeight="1" x14ac:dyDescent="0.25">
      <c r="A81" s="341" t="s">
        <v>101</v>
      </c>
      <c r="B81" s="342"/>
      <c r="C81" s="78" t="s">
        <v>44</v>
      </c>
      <c r="D81" s="80" t="s">
        <v>21</v>
      </c>
      <c r="E81" s="81" t="s">
        <v>43</v>
      </c>
      <c r="F81" s="80" t="s">
        <v>118</v>
      </c>
      <c r="G81" s="93" t="s">
        <v>119</v>
      </c>
      <c r="H81" s="80" t="s">
        <v>120</v>
      </c>
      <c r="I81" s="80" t="s">
        <v>112</v>
      </c>
      <c r="J81" s="82" t="s">
        <v>111</v>
      </c>
    </row>
    <row r="82" spans="1:11" x14ac:dyDescent="0.25">
      <c r="A82" s="343"/>
      <c r="B82" s="330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5">
      <c r="A83" s="343"/>
      <c r="B83" s="330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5">
      <c r="A84" s="343"/>
      <c r="B84" s="330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5">
      <c r="A85" s="343"/>
      <c r="B85" s="330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5">
      <c r="A86" s="343"/>
      <c r="B86" s="330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5">
      <c r="A87" s="343"/>
      <c r="B87" s="330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5">
      <c r="A88" s="343"/>
      <c r="B88" s="330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5">
      <c r="A89" s="343"/>
      <c r="B89" s="330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5">
      <c r="A90" s="343"/>
      <c r="B90" s="330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5">
      <c r="A91" s="343"/>
      <c r="B91" s="330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5">
      <c r="A92" s="343"/>
      <c r="B92" s="330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5">
      <c r="A93" s="343"/>
      <c r="B93" s="330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5">
      <c r="A94" s="343"/>
      <c r="B94" s="330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5">
      <c r="A95" s="343"/>
      <c r="B95" s="330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5">
      <c r="A96" s="343"/>
      <c r="B96" s="330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5">
      <c r="A97" s="343"/>
      <c r="B97" s="330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5">
      <c r="A98" s="343"/>
      <c r="B98" s="330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5">
      <c r="A99" s="343"/>
      <c r="B99" s="330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5">
      <c r="A100" s="343"/>
      <c r="B100" s="330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5">
      <c r="A101" s="343"/>
      <c r="B101" s="330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5">
      <c r="A102" s="343"/>
      <c r="B102" s="330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5">
      <c r="A103" s="343"/>
      <c r="B103" s="330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5">
      <c r="A104" s="343"/>
      <c r="B104" s="330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5">
      <c r="A105" s="343"/>
      <c r="B105" s="330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5">
      <c r="A106" s="343"/>
      <c r="B106" s="330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5">
      <c r="A107" s="343"/>
      <c r="B107" s="330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5">
      <c r="A108" s="343"/>
      <c r="B108" s="330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5">
      <c r="A109" s="343"/>
      <c r="B109" s="330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5">
      <c r="A110" s="343"/>
      <c r="B110" s="330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5">
      <c r="A111" s="343"/>
      <c r="B111" s="330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5">
      <c r="A112" s="343"/>
      <c r="B112" s="330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5">
      <c r="A113" s="343"/>
      <c r="B113" s="330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5">
      <c r="A114" s="343"/>
      <c r="B114" s="330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5">
      <c r="A115" s="343"/>
      <c r="B115" s="330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5">
      <c r="A116" s="343"/>
      <c r="B116" s="330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5">
      <c r="A117" s="343"/>
      <c r="B117" s="330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5">
      <c r="A118" s="343"/>
      <c r="B118" s="330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5">
      <c r="A119" s="343"/>
      <c r="B119" s="330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5">
      <c r="A120" s="343"/>
      <c r="B120" s="330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5">
      <c r="A121" s="343"/>
      <c r="B121" s="330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5">
      <c r="A122" s="344"/>
      <c r="B122" s="345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5">
      <c r="A123" s="1"/>
      <c r="B123" s="91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89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94" customWidth="1"/>
    <col min="12" max="12" width="18" customWidth="1"/>
  </cols>
  <sheetData>
    <row r="1" spans="1:12" x14ac:dyDescent="0.25">
      <c r="A1" s="392" t="s">
        <v>82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394" t="s">
        <v>19</v>
      </c>
      <c r="B4" s="396" t="s">
        <v>0</v>
      </c>
      <c r="C4" s="394" t="s">
        <v>44</v>
      </c>
      <c r="D4" s="394" t="s">
        <v>21</v>
      </c>
      <c r="E4" s="398" t="s">
        <v>112</v>
      </c>
      <c r="F4" s="400" t="s">
        <v>123</v>
      </c>
      <c r="G4" s="401"/>
      <c r="H4" s="401"/>
      <c r="I4" s="402"/>
      <c r="J4" s="398" t="s">
        <v>121</v>
      </c>
      <c r="K4" s="403" t="s">
        <v>122</v>
      </c>
      <c r="L4" s="404" t="s">
        <v>124</v>
      </c>
    </row>
    <row r="5" spans="1:12" ht="32.25" customHeight="1" x14ac:dyDescent="0.25">
      <c r="A5" s="395"/>
      <c r="B5" s="397"/>
      <c r="C5" s="395"/>
      <c r="D5" s="395"/>
      <c r="E5" s="399"/>
      <c r="F5" s="106" t="s">
        <v>43</v>
      </c>
      <c r="G5" s="107" t="s">
        <v>126</v>
      </c>
      <c r="H5" s="107" t="s">
        <v>83</v>
      </c>
      <c r="I5" s="107" t="s">
        <v>83</v>
      </c>
      <c r="J5" s="399"/>
      <c r="K5" s="403"/>
      <c r="L5" s="404"/>
    </row>
    <row r="6" spans="1:12" x14ac:dyDescent="0.25">
      <c r="A6" s="324" t="s">
        <v>38</v>
      </c>
      <c r="B6" s="33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5">
      <c r="A7" s="324"/>
      <c r="B7" s="33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96">
        <v>0</v>
      </c>
      <c r="L7" s="4">
        <f t="shared" ref="L7:L28" si="1">J7-K7</f>
        <v>0</v>
      </c>
    </row>
    <row r="8" spans="1:12" x14ac:dyDescent="0.25">
      <c r="A8" s="324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935</v>
      </c>
      <c r="L8" s="4">
        <f t="shared" si="1"/>
        <v>565</v>
      </c>
    </row>
    <row r="9" spans="1:12" x14ac:dyDescent="0.25">
      <c r="A9" s="324"/>
      <c r="B9" s="333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5">
      <c r="A10" s="324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6636262</v>
      </c>
      <c r="L11" s="4">
        <f t="shared" si="1"/>
        <v>9622688</v>
      </c>
    </row>
    <row r="12" spans="1:12" x14ac:dyDescent="0.25">
      <c r="A12" s="293" t="s">
        <v>50</v>
      </c>
      <c r="B12" s="295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2944293</v>
      </c>
      <c r="L12" s="4">
        <f t="shared" si="1"/>
        <v>4060970</v>
      </c>
    </row>
    <row r="13" spans="1:12" x14ac:dyDescent="0.25">
      <c r="A13" s="294"/>
      <c r="B13" s="296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3852610</v>
      </c>
      <c r="L13" s="4">
        <f t="shared" si="1"/>
        <v>647390</v>
      </c>
    </row>
    <row r="14" spans="1:12" x14ac:dyDescent="0.25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8176375</v>
      </c>
      <c r="L14" s="4">
        <f t="shared" si="1"/>
        <v>11570125</v>
      </c>
    </row>
    <row r="15" spans="1:12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321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5">
      <c r="A17" s="321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5">
      <c r="A18" s="321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5">
      <c r="A19" s="321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5">
      <c r="A21" s="303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5">
      <c r="A22" s="303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5">
      <c r="A23" s="303"/>
      <c r="B23" s="295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96">
        <v>200</v>
      </c>
      <c r="L23" s="38">
        <f t="shared" si="1"/>
        <v>0</v>
      </c>
    </row>
    <row r="24" spans="1:12" x14ac:dyDescent="0.25">
      <c r="A24" s="304"/>
      <c r="B24" s="296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96">
        <v>0</v>
      </c>
      <c r="L24" s="4">
        <f t="shared" si="1"/>
        <v>600</v>
      </c>
    </row>
    <row r="25" spans="1:12" ht="39.6" x14ac:dyDescent="0.25">
      <c r="A25" s="110" t="s">
        <v>125</v>
      </c>
      <c r="B25" s="46" t="s">
        <v>4</v>
      </c>
      <c r="C25" s="111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96">
        <v>0</v>
      </c>
      <c r="L25" s="4">
        <f t="shared" ref="L25" si="3">J25-K25</f>
        <v>3250000</v>
      </c>
    </row>
    <row r="26" spans="1:12" x14ac:dyDescent="0.25">
      <c r="A26" s="9" t="s">
        <v>29</v>
      </c>
      <c r="B26" s="90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96">
        <v>129168699</v>
      </c>
      <c r="L26" s="4">
        <f t="shared" si="1"/>
        <v>131101219</v>
      </c>
    </row>
    <row r="27" spans="1:12" x14ac:dyDescent="0.25">
      <c r="A27" s="9" t="s">
        <v>87</v>
      </c>
      <c r="B27" s="90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96">
        <v>1014769</v>
      </c>
      <c r="L27" s="4">
        <f t="shared" si="1"/>
        <v>2181789</v>
      </c>
    </row>
    <row r="28" spans="1:12" x14ac:dyDescent="0.25">
      <c r="A28" s="10" t="s">
        <v>42</v>
      </c>
      <c r="B28" s="90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96">
        <v>22169942</v>
      </c>
      <c r="L28" s="4">
        <f t="shared" si="1"/>
        <v>25332730</v>
      </c>
    </row>
    <row r="29" spans="1:12" ht="34.5" customHeight="1" x14ac:dyDescent="0.25">
      <c r="A29" s="405" t="s">
        <v>85</v>
      </c>
      <c r="B29" s="406"/>
      <c r="C29" s="407"/>
      <c r="D29" s="108">
        <f>SUM(D6:D28)</f>
        <v>426209554</v>
      </c>
      <c r="E29" s="108">
        <f t="shared" ref="E29:L29" si="4">SUM(E6:E28)</f>
        <v>445617739</v>
      </c>
      <c r="F29" s="108">
        <f t="shared" si="4"/>
        <v>0</v>
      </c>
      <c r="G29" s="108">
        <f t="shared" si="4"/>
        <v>3250000</v>
      </c>
      <c r="H29" s="108">
        <f t="shared" si="4"/>
        <v>0</v>
      </c>
      <c r="I29" s="108">
        <f t="shared" si="4"/>
        <v>0</v>
      </c>
      <c r="J29" s="108">
        <f t="shared" si="4"/>
        <v>448867739</v>
      </c>
      <c r="K29" s="109">
        <f t="shared" si="4"/>
        <v>203060064</v>
      </c>
      <c r="L29" s="108">
        <f t="shared" si="4"/>
        <v>245807675</v>
      </c>
    </row>
    <row r="30" spans="1:12" x14ac:dyDescent="0.25">
      <c r="A30" s="293" t="s">
        <v>18</v>
      </c>
      <c r="B30" s="322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98">
        <v>0</v>
      </c>
      <c r="L30" s="4">
        <f t="shared" ref="L30:L75" si="6">J30-K30</f>
        <v>24000</v>
      </c>
    </row>
    <row r="31" spans="1:12" x14ac:dyDescent="0.25">
      <c r="A31" s="321"/>
      <c r="B31" s="323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98">
        <v>0</v>
      </c>
      <c r="L31" s="4">
        <f t="shared" si="6"/>
        <v>1870</v>
      </c>
    </row>
    <row r="32" spans="1:12" x14ac:dyDescent="0.25">
      <c r="A32" s="321"/>
      <c r="B32" s="323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98">
        <v>4026196</v>
      </c>
      <c r="L32" s="4">
        <f t="shared" si="6"/>
        <v>13540041</v>
      </c>
    </row>
    <row r="33" spans="1:12" x14ac:dyDescent="0.25">
      <c r="A33" s="321"/>
      <c r="B33" s="323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98">
        <v>24420</v>
      </c>
      <c r="L33" s="4">
        <f t="shared" si="6"/>
        <v>0</v>
      </c>
    </row>
    <row r="34" spans="1:12" x14ac:dyDescent="0.25">
      <c r="A34" s="321"/>
      <c r="B34" s="323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98">
        <v>54896</v>
      </c>
      <c r="L34" s="4">
        <f t="shared" si="6"/>
        <v>15768</v>
      </c>
    </row>
    <row r="35" spans="1:12" x14ac:dyDescent="0.25">
      <c r="A35" s="321"/>
      <c r="B35" s="377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98">
        <v>83000</v>
      </c>
      <c r="L35" s="4">
        <f t="shared" si="6"/>
        <v>0</v>
      </c>
    </row>
    <row r="36" spans="1:12" x14ac:dyDescent="0.25">
      <c r="A36" s="321"/>
      <c r="B36" s="295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98">
        <v>2267</v>
      </c>
      <c r="L36" s="4">
        <f t="shared" si="6"/>
        <v>0</v>
      </c>
    </row>
    <row r="37" spans="1:12" x14ac:dyDescent="0.25">
      <c r="A37" s="321"/>
      <c r="B37" s="337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98">
        <v>0</v>
      </c>
      <c r="L37" s="4">
        <f t="shared" si="6"/>
        <v>0</v>
      </c>
    </row>
    <row r="38" spans="1:12" x14ac:dyDescent="0.25">
      <c r="A38" s="321"/>
      <c r="B38" s="337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98">
        <v>152353410</v>
      </c>
      <c r="L38" s="4">
        <f t="shared" si="6"/>
        <v>179837342</v>
      </c>
    </row>
    <row r="39" spans="1:12" x14ac:dyDescent="0.25">
      <c r="A39" s="293" t="s">
        <v>20</v>
      </c>
      <c r="B39" s="322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98">
        <v>0</v>
      </c>
      <c r="L39" s="4">
        <f t="shared" si="6"/>
        <v>0</v>
      </c>
    </row>
    <row r="40" spans="1:12" x14ac:dyDescent="0.25">
      <c r="A40" s="312"/>
      <c r="B40" s="323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98">
        <v>6774563</v>
      </c>
      <c r="L40" s="4">
        <f t="shared" si="6"/>
        <v>9484387</v>
      </c>
    </row>
    <row r="41" spans="1:12" x14ac:dyDescent="0.25">
      <c r="A41" s="293" t="s">
        <v>24</v>
      </c>
      <c r="B41" s="295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98">
        <v>1842527</v>
      </c>
      <c r="L41" s="4">
        <f t="shared" si="6"/>
        <v>5162736</v>
      </c>
    </row>
    <row r="42" spans="1:12" x14ac:dyDescent="0.25">
      <c r="A42" s="294"/>
      <c r="B42" s="296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98">
        <v>3700239</v>
      </c>
      <c r="L42" s="4">
        <f t="shared" si="6"/>
        <v>799761</v>
      </c>
    </row>
    <row r="43" spans="1:12" x14ac:dyDescent="0.25">
      <c r="A43" s="293" t="s">
        <v>30</v>
      </c>
      <c r="B43" s="295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98">
        <v>5085209</v>
      </c>
      <c r="L43" s="4">
        <f t="shared" si="6"/>
        <v>7651291</v>
      </c>
    </row>
    <row r="44" spans="1:12" x14ac:dyDescent="0.25">
      <c r="A44" s="294"/>
      <c r="B44" s="296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98">
        <v>50000</v>
      </c>
      <c r="L44" s="4">
        <f t="shared" si="6"/>
        <v>0</v>
      </c>
    </row>
    <row r="45" spans="1:12" x14ac:dyDescent="0.25">
      <c r="A45" s="293" t="s">
        <v>48</v>
      </c>
      <c r="B45" s="322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98">
        <v>0</v>
      </c>
      <c r="L45" s="4">
        <f t="shared" si="6"/>
        <v>0</v>
      </c>
    </row>
    <row r="46" spans="1:12" x14ac:dyDescent="0.25">
      <c r="A46" s="321"/>
      <c r="B46" s="323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98">
        <v>0</v>
      </c>
      <c r="L46" s="4">
        <f t="shared" si="6"/>
        <v>0</v>
      </c>
    </row>
    <row r="47" spans="1:12" x14ac:dyDescent="0.25">
      <c r="A47" s="321"/>
      <c r="B47" s="323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98">
        <v>0</v>
      </c>
      <c r="L47" s="4">
        <f t="shared" si="6"/>
        <v>0</v>
      </c>
    </row>
    <row r="48" spans="1:12" x14ac:dyDescent="0.25">
      <c r="A48" s="321"/>
      <c r="B48" s="323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98">
        <v>500</v>
      </c>
      <c r="L48" s="4">
        <f t="shared" si="6"/>
        <v>99213</v>
      </c>
    </row>
    <row r="49" spans="1:12" x14ac:dyDescent="0.25">
      <c r="A49" s="321"/>
      <c r="B49" s="323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98">
        <v>0</v>
      </c>
      <c r="L49" s="4">
        <f t="shared" si="6"/>
        <v>0</v>
      </c>
    </row>
    <row r="50" spans="1:12" x14ac:dyDescent="0.25">
      <c r="A50" s="321"/>
      <c r="B50" s="323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98">
        <v>100000</v>
      </c>
      <c r="L50" s="4">
        <f t="shared" si="6"/>
        <v>0</v>
      </c>
    </row>
    <row r="51" spans="1:12" x14ac:dyDescent="0.25">
      <c r="A51" s="321"/>
      <c r="B51" s="323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98">
        <v>0</v>
      </c>
      <c r="L51" s="4">
        <f t="shared" si="6"/>
        <v>0</v>
      </c>
    </row>
    <row r="52" spans="1:12" x14ac:dyDescent="0.25">
      <c r="A52" s="321"/>
      <c r="B52" s="323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98">
        <v>0</v>
      </c>
      <c r="L52" s="4">
        <f t="shared" si="6"/>
        <v>0</v>
      </c>
    </row>
    <row r="53" spans="1:12" x14ac:dyDescent="0.25">
      <c r="A53" s="321"/>
      <c r="B53" s="323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98">
        <v>0</v>
      </c>
      <c r="L53" s="4">
        <f t="shared" si="6"/>
        <v>0</v>
      </c>
    </row>
    <row r="54" spans="1:12" x14ac:dyDescent="0.25">
      <c r="A54" s="321"/>
      <c r="B54" s="323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98">
        <v>0</v>
      </c>
      <c r="L54" s="4">
        <f t="shared" si="6"/>
        <v>0</v>
      </c>
    </row>
    <row r="55" spans="1:12" x14ac:dyDescent="0.25">
      <c r="A55" s="321"/>
      <c r="B55" s="323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98">
        <v>0</v>
      </c>
      <c r="L55" s="4">
        <f t="shared" si="6"/>
        <v>0</v>
      </c>
    </row>
    <row r="56" spans="1:12" x14ac:dyDescent="0.25">
      <c r="A56" s="321"/>
      <c r="B56" s="323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98">
        <v>0</v>
      </c>
      <c r="L56" s="4">
        <f t="shared" si="6"/>
        <v>0</v>
      </c>
    </row>
    <row r="57" spans="1:12" x14ac:dyDescent="0.25">
      <c r="A57" s="347" t="s">
        <v>49</v>
      </c>
      <c r="B57" s="77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98">
        <v>8</v>
      </c>
      <c r="L57" s="4">
        <f t="shared" si="6"/>
        <v>0</v>
      </c>
    </row>
    <row r="58" spans="1:12" ht="12.75" customHeight="1" x14ac:dyDescent="0.25">
      <c r="A58" s="348"/>
      <c r="B58" s="346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98">
        <v>420000</v>
      </c>
      <c r="L58" s="4">
        <f t="shared" si="6"/>
        <v>550000</v>
      </c>
    </row>
    <row r="59" spans="1:12" x14ac:dyDescent="0.25">
      <c r="A59" s="348"/>
      <c r="B59" s="346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98">
        <v>634000</v>
      </c>
      <c r="L59" s="4">
        <f t="shared" si="6"/>
        <v>10157000</v>
      </c>
    </row>
    <row r="60" spans="1:12" x14ac:dyDescent="0.25">
      <c r="A60" s="348"/>
      <c r="B60" s="346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98">
        <v>81900</v>
      </c>
      <c r="L60" s="4">
        <f t="shared" si="6"/>
        <v>3030382</v>
      </c>
    </row>
    <row r="61" spans="1:12" x14ac:dyDescent="0.25">
      <c r="A61" s="348"/>
      <c r="B61" s="346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98">
        <v>0</v>
      </c>
      <c r="L61" s="4">
        <f t="shared" si="6"/>
        <v>230000</v>
      </c>
    </row>
    <row r="62" spans="1:12" x14ac:dyDescent="0.25">
      <c r="A62" s="348"/>
      <c r="B62" s="346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98">
        <v>0</v>
      </c>
      <c r="L62" s="4">
        <f t="shared" si="6"/>
        <v>72000</v>
      </c>
    </row>
    <row r="63" spans="1:12" x14ac:dyDescent="0.25">
      <c r="A63" s="348"/>
      <c r="B63" s="346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98">
        <v>0</v>
      </c>
      <c r="L63" s="4">
        <f t="shared" si="6"/>
        <v>230000</v>
      </c>
    </row>
    <row r="64" spans="1:12" x14ac:dyDescent="0.25">
      <c r="A64" s="348"/>
      <c r="B64" s="346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98">
        <v>750000</v>
      </c>
      <c r="L64" s="4">
        <f t="shared" si="6"/>
        <v>7259100</v>
      </c>
    </row>
    <row r="65" spans="1:12" x14ac:dyDescent="0.25">
      <c r="A65" s="348"/>
      <c r="B65" s="346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98">
        <v>2016000</v>
      </c>
      <c r="L65" s="4">
        <f t="shared" si="6"/>
        <v>11983992</v>
      </c>
    </row>
    <row r="66" spans="1:12" x14ac:dyDescent="0.25">
      <c r="A66" s="348"/>
      <c r="B66" s="346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98">
        <v>0</v>
      </c>
      <c r="L66" s="4">
        <f t="shared" si="6"/>
        <v>292100</v>
      </c>
    </row>
    <row r="67" spans="1:12" x14ac:dyDescent="0.25">
      <c r="A67" s="348"/>
      <c r="B67" s="346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98">
        <v>544320</v>
      </c>
      <c r="L67" s="4">
        <f t="shared" si="6"/>
        <v>4583601</v>
      </c>
    </row>
    <row r="68" spans="1:12" x14ac:dyDescent="0.25">
      <c r="A68" s="348"/>
      <c r="B68" s="346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98">
        <v>1600</v>
      </c>
      <c r="L68" s="4">
        <f t="shared" si="6"/>
        <v>227892</v>
      </c>
    </row>
    <row r="69" spans="1:12" x14ac:dyDescent="0.25">
      <c r="A69" s="348"/>
      <c r="B69" s="346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98">
        <v>0</v>
      </c>
      <c r="L69" s="4">
        <f t="shared" si="6"/>
        <v>0</v>
      </c>
    </row>
    <row r="70" spans="1:12" x14ac:dyDescent="0.25">
      <c r="A70" s="348"/>
      <c r="B70" s="346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98">
        <v>704400</v>
      </c>
      <c r="L70" s="4">
        <f t="shared" si="6"/>
        <v>0</v>
      </c>
    </row>
    <row r="71" spans="1:12" x14ac:dyDescent="0.25">
      <c r="A71" s="348"/>
      <c r="B71" s="346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98">
        <v>1818096</v>
      </c>
      <c r="L71" s="4">
        <f t="shared" si="6"/>
        <v>0</v>
      </c>
    </row>
    <row r="72" spans="1:12" x14ac:dyDescent="0.25">
      <c r="A72" s="348"/>
      <c r="B72" s="346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98">
        <v>2568661</v>
      </c>
      <c r="L72" s="4">
        <f t="shared" si="6"/>
        <v>109899</v>
      </c>
    </row>
    <row r="73" spans="1:12" x14ac:dyDescent="0.25">
      <c r="A73" s="348"/>
      <c r="B73" s="346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98">
        <v>1374613</v>
      </c>
      <c r="L73" s="4">
        <f t="shared" si="6"/>
        <v>29672</v>
      </c>
    </row>
    <row r="74" spans="1:12" x14ac:dyDescent="0.25">
      <c r="A74" s="348"/>
      <c r="B74" s="346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98">
        <v>2302859</v>
      </c>
      <c r="L74" s="4">
        <f t="shared" si="6"/>
        <v>1819084</v>
      </c>
    </row>
    <row r="75" spans="1:12" x14ac:dyDescent="0.25">
      <c r="A75" s="349"/>
      <c r="B75" s="346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98">
        <v>351957</v>
      </c>
      <c r="L75" s="4">
        <f t="shared" si="6"/>
        <v>760967</v>
      </c>
    </row>
    <row r="76" spans="1:12" ht="39.6" x14ac:dyDescent="0.25">
      <c r="A76" s="110" t="s">
        <v>127</v>
      </c>
      <c r="B76" s="46" t="s">
        <v>128</v>
      </c>
      <c r="C76" s="111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98">
        <v>0</v>
      </c>
      <c r="L76" s="4">
        <f t="shared" ref="L76" si="8">J76-K76</f>
        <v>3250000</v>
      </c>
    </row>
    <row r="77" spans="1:12" ht="23.25" customHeight="1" x14ac:dyDescent="0.25">
      <c r="A77" s="405" t="s">
        <v>86</v>
      </c>
      <c r="B77" s="406"/>
      <c r="C77" s="407"/>
      <c r="D77" s="108">
        <f>SUM(D30:D76)</f>
        <v>426209554</v>
      </c>
      <c r="E77" s="108">
        <f t="shared" ref="E77:L77" si="9">SUM(E30:E76)</f>
        <v>445617739</v>
      </c>
      <c r="F77" s="108">
        <f t="shared" si="9"/>
        <v>0</v>
      </c>
      <c r="G77" s="108">
        <f t="shared" si="9"/>
        <v>3250000</v>
      </c>
      <c r="H77" s="108">
        <f t="shared" si="9"/>
        <v>0</v>
      </c>
      <c r="I77" s="108">
        <f t="shared" si="9"/>
        <v>0</v>
      </c>
      <c r="J77" s="108">
        <f t="shared" si="9"/>
        <v>448867739</v>
      </c>
      <c r="K77" s="108">
        <f t="shared" si="9"/>
        <v>187665641</v>
      </c>
      <c r="L77" s="108">
        <f t="shared" si="9"/>
        <v>261202098</v>
      </c>
    </row>
    <row r="78" spans="1:12" x14ac:dyDescent="0.25">
      <c r="F78" s="2"/>
    </row>
    <row r="79" spans="1:12" x14ac:dyDescent="0.25">
      <c r="F79" s="2"/>
    </row>
    <row r="80" spans="1:12" x14ac:dyDescent="0.25">
      <c r="F80" s="2"/>
    </row>
    <row r="81" spans="1:12" ht="15.6" x14ac:dyDescent="0.3">
      <c r="A81" s="64" t="s">
        <v>100</v>
      </c>
      <c r="F81" s="2"/>
    </row>
    <row r="82" spans="1:12" x14ac:dyDescent="0.25">
      <c r="G82" s="70">
        <v>43646</v>
      </c>
      <c r="L82" s="55"/>
    </row>
    <row r="83" spans="1:12" s="79" customFormat="1" ht="30.6" x14ac:dyDescent="0.25">
      <c r="A83" s="341" t="s">
        <v>101</v>
      </c>
      <c r="B83" s="342"/>
      <c r="C83" s="78" t="s">
        <v>44</v>
      </c>
      <c r="D83" s="80" t="s">
        <v>21</v>
      </c>
      <c r="E83" s="80" t="s">
        <v>112</v>
      </c>
      <c r="F83" s="81" t="s">
        <v>43</v>
      </c>
      <c r="G83" s="93" t="s">
        <v>126</v>
      </c>
      <c r="H83" s="93" t="s">
        <v>83</v>
      </c>
      <c r="I83" s="93" t="s">
        <v>83</v>
      </c>
      <c r="J83" s="80" t="s">
        <v>121</v>
      </c>
      <c r="K83" s="99" t="s">
        <v>122</v>
      </c>
    </row>
    <row r="84" spans="1:12" x14ac:dyDescent="0.25">
      <c r="A84" s="343"/>
      <c r="B84" s="330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5">
      <c r="A85" s="343"/>
      <c r="B85" s="330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0">
        <f t="shared" si="11"/>
        <v>4507191</v>
      </c>
    </row>
    <row r="86" spans="1:12" x14ac:dyDescent="0.25">
      <c r="A86" s="343"/>
      <c r="B86" s="330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0">
        <f t="shared" si="12"/>
        <v>0</v>
      </c>
    </row>
    <row r="87" spans="1:12" x14ac:dyDescent="0.25">
      <c r="A87" s="343"/>
      <c r="B87" s="330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0">
        <f t="shared" si="12"/>
        <v>0</v>
      </c>
    </row>
    <row r="88" spans="1:12" x14ac:dyDescent="0.25">
      <c r="A88" s="343"/>
      <c r="B88" s="330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0">
        <f t="shared" si="13"/>
        <v>935</v>
      </c>
    </row>
    <row r="89" spans="1:12" x14ac:dyDescent="0.25">
      <c r="A89" s="343"/>
      <c r="B89" s="330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1">
        <f t="shared" si="14"/>
        <v>200</v>
      </c>
    </row>
    <row r="90" spans="1:12" x14ac:dyDescent="0.25">
      <c r="A90" s="343"/>
      <c r="B90" s="330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2">
        <f t="shared" si="15"/>
        <v>175015283</v>
      </c>
      <c r="L90" s="1"/>
    </row>
    <row r="91" spans="1:12" x14ac:dyDescent="0.25">
      <c r="A91" s="343"/>
      <c r="B91" s="330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0">
        <f t="shared" si="16"/>
        <v>28044581</v>
      </c>
    </row>
    <row r="92" spans="1:12" x14ac:dyDescent="0.25">
      <c r="A92" s="343"/>
      <c r="B92" s="330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2">
        <f t="shared" si="17"/>
        <v>28044581</v>
      </c>
      <c r="L92" s="1"/>
    </row>
    <row r="93" spans="1:12" x14ac:dyDescent="0.25">
      <c r="A93" s="343"/>
      <c r="B93" s="330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2">
        <f t="shared" si="18"/>
        <v>203060064</v>
      </c>
      <c r="L93" s="1"/>
    </row>
    <row r="94" spans="1:12" x14ac:dyDescent="0.25">
      <c r="A94" s="343"/>
      <c r="B94" s="330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0">
        <f t="shared" si="19"/>
        <v>420000</v>
      </c>
    </row>
    <row r="95" spans="1:12" x14ac:dyDescent="0.25">
      <c r="A95" s="343"/>
      <c r="B95" s="330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0">
        <f t="shared" si="20"/>
        <v>634000</v>
      </c>
    </row>
    <row r="96" spans="1:12" x14ac:dyDescent="0.25">
      <c r="A96" s="343"/>
      <c r="B96" s="330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2">
        <f t="shared" si="21"/>
        <v>1054000</v>
      </c>
      <c r="L96" s="1"/>
    </row>
    <row r="97" spans="1:12" x14ac:dyDescent="0.25">
      <c r="A97" s="343"/>
      <c r="B97" s="330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2">
        <f t="shared" si="22"/>
        <v>81900</v>
      </c>
      <c r="L97" s="1"/>
    </row>
    <row r="98" spans="1:12" x14ac:dyDescent="0.25">
      <c r="A98" s="343"/>
      <c r="B98" s="330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0">
        <f t="shared" si="23"/>
        <v>0</v>
      </c>
    </row>
    <row r="99" spans="1:12" x14ac:dyDescent="0.25">
      <c r="A99" s="343"/>
      <c r="B99" s="330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0">
        <f t="shared" si="24"/>
        <v>0</v>
      </c>
    </row>
    <row r="100" spans="1:12" x14ac:dyDescent="0.25">
      <c r="A100" s="343"/>
      <c r="B100" s="330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0">
        <f t="shared" si="25"/>
        <v>0</v>
      </c>
    </row>
    <row r="101" spans="1:12" x14ac:dyDescent="0.25">
      <c r="A101" s="343"/>
      <c r="B101" s="330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0">
        <f t="shared" si="26"/>
        <v>0</v>
      </c>
    </row>
    <row r="102" spans="1:12" x14ac:dyDescent="0.25">
      <c r="A102" s="343"/>
      <c r="B102" s="330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0">
        <f t="shared" si="27"/>
        <v>750000</v>
      </c>
    </row>
    <row r="103" spans="1:12" x14ac:dyDescent="0.25">
      <c r="A103" s="343"/>
      <c r="B103" s="330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5">
      <c r="A104" s="343"/>
      <c r="B104" s="330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0">
        <f t="shared" si="29"/>
        <v>0</v>
      </c>
    </row>
    <row r="105" spans="1:12" x14ac:dyDescent="0.25">
      <c r="A105" s="343"/>
      <c r="B105" s="330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1">
        <f t="shared" si="30"/>
        <v>24420</v>
      </c>
    </row>
    <row r="106" spans="1:12" x14ac:dyDescent="0.25">
      <c r="A106" s="343"/>
      <c r="B106" s="330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0">
        <f t="shared" si="31"/>
        <v>599216</v>
      </c>
    </row>
    <row r="107" spans="1:12" x14ac:dyDescent="0.25">
      <c r="A107" s="343"/>
      <c r="B107" s="330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0">
        <f t="shared" si="32"/>
        <v>83000</v>
      </c>
    </row>
    <row r="108" spans="1:12" x14ac:dyDescent="0.25">
      <c r="A108" s="343"/>
      <c r="B108" s="330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0">
        <f t="shared" si="33"/>
        <v>101600</v>
      </c>
    </row>
    <row r="109" spans="1:12" x14ac:dyDescent="0.25">
      <c r="A109" s="343"/>
      <c r="B109" s="330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5">
      <c r="A110" s="343"/>
      <c r="B110" s="330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0">
        <f t="shared" si="35"/>
        <v>0</v>
      </c>
    </row>
    <row r="111" spans="1:12" x14ac:dyDescent="0.25">
      <c r="A111" s="343"/>
      <c r="B111" s="330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0">
        <f t="shared" si="36"/>
        <v>6930003</v>
      </c>
    </row>
    <row r="112" spans="1:12" x14ac:dyDescent="0.25">
      <c r="A112" s="343"/>
      <c r="B112" s="330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0">
        <f t="shared" si="37"/>
        <v>6824563</v>
      </c>
    </row>
    <row r="113" spans="1:12" x14ac:dyDescent="0.25">
      <c r="A113" s="343"/>
      <c r="B113" s="330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2">
        <f t="shared" si="38"/>
        <v>13754566</v>
      </c>
      <c r="L113" s="1"/>
    </row>
    <row r="114" spans="1:12" x14ac:dyDescent="0.25">
      <c r="A114" s="343"/>
      <c r="B114" s="330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0">
        <f t="shared" si="39"/>
        <v>704400</v>
      </c>
    </row>
    <row r="115" spans="1:12" x14ac:dyDescent="0.25">
      <c r="A115" s="343"/>
      <c r="B115" s="330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1">
        <f t="shared" si="40"/>
        <v>1818096</v>
      </c>
    </row>
    <row r="116" spans="1:12" x14ac:dyDescent="0.25">
      <c r="A116" s="343"/>
      <c r="B116" s="330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0">
        <f t="shared" si="41"/>
        <v>2568661</v>
      </c>
    </row>
    <row r="117" spans="1:12" x14ac:dyDescent="0.25">
      <c r="A117" s="343"/>
      <c r="B117" s="330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0">
        <f t="shared" si="41"/>
        <v>1374613</v>
      </c>
    </row>
    <row r="118" spans="1:12" x14ac:dyDescent="0.25">
      <c r="A118" s="343"/>
      <c r="B118" s="330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2">
        <f>J73+J72+J70+J54+J53+J52+J51+J71</f>
        <v>6605341</v>
      </c>
      <c r="K118" s="102">
        <f>K73+K72+K70+K54+K53+K52+K51+K71</f>
        <v>6465770</v>
      </c>
      <c r="L118" s="1"/>
    </row>
    <row r="119" spans="1:12" x14ac:dyDescent="0.25">
      <c r="A119" s="343"/>
      <c r="B119" s="330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0">
        <f t="shared" si="43"/>
        <v>2302859</v>
      </c>
    </row>
    <row r="120" spans="1:12" x14ac:dyDescent="0.25">
      <c r="A120" s="343"/>
      <c r="B120" s="330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0">
        <f t="shared" si="43"/>
        <v>351957</v>
      </c>
    </row>
    <row r="121" spans="1:12" x14ac:dyDescent="0.25">
      <c r="A121" s="343"/>
      <c r="B121" s="330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2">
        <f t="shared" si="44"/>
        <v>2654816</v>
      </c>
      <c r="L121" s="1"/>
    </row>
    <row r="122" spans="1:12" x14ac:dyDescent="0.25">
      <c r="A122" s="343"/>
      <c r="B122" s="330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03">
        <f t="shared" si="45"/>
        <v>3700239</v>
      </c>
      <c r="L122" s="1"/>
    </row>
    <row r="123" spans="1:12" x14ac:dyDescent="0.25">
      <c r="A123" s="343"/>
      <c r="B123" s="330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04">
        <f t="shared" si="46"/>
        <v>152353410</v>
      </c>
      <c r="L123" s="1"/>
    </row>
    <row r="124" spans="1:12" x14ac:dyDescent="0.25">
      <c r="A124" s="344"/>
      <c r="B124" s="345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5">
      <c r="A125" s="1"/>
      <c r="B125" s="91"/>
      <c r="C125" s="1"/>
      <c r="D125" s="1"/>
      <c r="E125" s="1"/>
      <c r="F125" s="68"/>
      <c r="G125" s="1"/>
      <c r="H125" s="1"/>
      <c r="I125" s="1"/>
      <c r="J125" s="1"/>
      <c r="K125" s="105"/>
      <c r="L125" s="1"/>
    </row>
    <row r="126" spans="1:12" x14ac:dyDescent="0.25">
      <c r="C126" s="5"/>
      <c r="D126" s="5"/>
      <c r="F126" s="2"/>
    </row>
    <row r="127" spans="1:12" x14ac:dyDescent="0.25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89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94" customWidth="1"/>
    <col min="12" max="12" width="18" customWidth="1"/>
  </cols>
  <sheetData>
    <row r="1" spans="1:12" x14ac:dyDescent="0.25">
      <c r="A1" s="408" t="s">
        <v>82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410" t="s">
        <v>19</v>
      </c>
      <c r="B4" s="412" t="s">
        <v>0</v>
      </c>
      <c r="C4" s="410" t="s">
        <v>44</v>
      </c>
      <c r="D4" s="410" t="s">
        <v>21</v>
      </c>
      <c r="E4" s="414" t="s">
        <v>121</v>
      </c>
      <c r="F4" s="416" t="s">
        <v>130</v>
      </c>
      <c r="G4" s="417"/>
      <c r="H4" s="417"/>
      <c r="I4" s="418"/>
      <c r="J4" s="414" t="s">
        <v>129</v>
      </c>
      <c r="K4" s="419" t="s">
        <v>133</v>
      </c>
      <c r="L4" s="420" t="s">
        <v>131</v>
      </c>
    </row>
    <row r="5" spans="1:12" ht="32.25" customHeight="1" x14ac:dyDescent="0.25">
      <c r="A5" s="411"/>
      <c r="B5" s="413"/>
      <c r="C5" s="411"/>
      <c r="D5" s="411"/>
      <c r="E5" s="415"/>
      <c r="F5" s="112" t="s">
        <v>43</v>
      </c>
      <c r="G5" s="113" t="s">
        <v>126</v>
      </c>
      <c r="H5" s="113" t="s">
        <v>83</v>
      </c>
      <c r="I5" s="113" t="s">
        <v>83</v>
      </c>
      <c r="J5" s="415"/>
      <c r="K5" s="419"/>
      <c r="L5" s="420"/>
    </row>
    <row r="6" spans="1:12" x14ac:dyDescent="0.25">
      <c r="A6" s="324" t="s">
        <v>38</v>
      </c>
      <c r="B6" s="33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/>
      <c r="K6" s="96">
        <v>0</v>
      </c>
      <c r="L6" s="4">
        <f>J6-K6</f>
        <v>0</v>
      </c>
    </row>
    <row r="7" spans="1:12" x14ac:dyDescent="0.25">
      <c r="A7" s="324"/>
      <c r="B7" s="33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96">
        <v>0</v>
      </c>
      <c r="L7" s="4">
        <f t="shared" ref="L7:L29" si="1">J7-K7</f>
        <v>0</v>
      </c>
    </row>
    <row r="8" spans="1:12" x14ac:dyDescent="0.25">
      <c r="A8" s="324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1087</v>
      </c>
      <c r="L8" s="4">
        <f t="shared" si="1"/>
        <v>413</v>
      </c>
    </row>
    <row r="9" spans="1:12" x14ac:dyDescent="0.25">
      <c r="A9" s="324"/>
      <c r="B9" s="333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17">
        <v>0</v>
      </c>
      <c r="L9" s="4">
        <f t="shared" si="1"/>
        <v>2468000</v>
      </c>
    </row>
    <row r="10" spans="1:12" x14ac:dyDescent="0.25">
      <c r="A10" s="324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293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3585473</v>
      </c>
      <c r="L11" s="4">
        <f t="shared" si="1"/>
        <v>3419790</v>
      </c>
    </row>
    <row r="12" spans="1:12" x14ac:dyDescent="0.25">
      <c r="A12" s="294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3970487</v>
      </c>
      <c r="L12" s="4">
        <f t="shared" si="1"/>
        <v>529513</v>
      </c>
    </row>
    <row r="13" spans="1:12" x14ac:dyDescent="0.25">
      <c r="A13" s="8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10012683</v>
      </c>
      <c r="L13" s="4">
        <f t="shared" si="1"/>
        <v>9733817</v>
      </c>
    </row>
    <row r="14" spans="1:12" x14ac:dyDescent="0.25">
      <c r="A14" s="7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8206309</v>
      </c>
      <c r="L14" s="4">
        <f>J14-K14</f>
        <v>8052641</v>
      </c>
    </row>
    <row r="15" spans="1:12" x14ac:dyDescent="0.25">
      <c r="A15" s="293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321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5">
      <c r="A17" s="321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5">
      <c r="A18" s="321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5">
      <c r="A19" s="321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5">
      <c r="A20" s="302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5">
      <c r="A21" s="303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5">
      <c r="A22" s="303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5">
      <c r="A23" s="303"/>
      <c r="B23" s="295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5">
      <c r="A24" s="304"/>
      <c r="B24" s="296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5">
      <c r="A25" s="347" t="s">
        <v>132</v>
      </c>
      <c r="B25" s="424" t="s">
        <v>4</v>
      </c>
      <c r="C25" s="111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5">
      <c r="A26" s="349"/>
      <c r="B26" s="425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5">
      <c r="A27" s="9" t="s">
        <v>29</v>
      </c>
      <c r="B27" s="90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96">
        <v>164666719</v>
      </c>
      <c r="L27" s="4">
        <f t="shared" si="1"/>
        <v>114356803</v>
      </c>
    </row>
    <row r="28" spans="1:12" x14ac:dyDescent="0.25">
      <c r="A28" s="9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1205730</v>
      </c>
      <c r="L28" s="4">
        <f t="shared" si="1"/>
        <v>1990828</v>
      </c>
    </row>
    <row r="29" spans="1:12" x14ac:dyDescent="0.25">
      <c r="A29" s="10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25959505</v>
      </c>
      <c r="L29" s="4">
        <f t="shared" si="1"/>
        <v>21543167</v>
      </c>
    </row>
    <row r="30" spans="1:12" ht="34.5" customHeight="1" x14ac:dyDescent="0.25">
      <c r="A30" s="421" t="s">
        <v>85</v>
      </c>
      <c r="B30" s="422"/>
      <c r="C30" s="423"/>
      <c r="D30" s="114">
        <f t="shared" ref="D30:L30" si="2">SUM(D6:D29)</f>
        <v>426209554</v>
      </c>
      <c r="E30" s="114">
        <f t="shared" si="2"/>
        <v>448867739</v>
      </c>
      <c r="F30" s="114">
        <f t="shared" si="2"/>
        <v>0</v>
      </c>
      <c r="G30" s="114">
        <f t="shared" si="2"/>
        <v>59965741</v>
      </c>
      <c r="H30" s="114">
        <f t="shared" si="2"/>
        <v>0</v>
      </c>
      <c r="I30" s="114">
        <f t="shared" si="2"/>
        <v>0</v>
      </c>
      <c r="J30" s="114">
        <f t="shared" si="2"/>
        <v>508833480</v>
      </c>
      <c r="K30" s="115">
        <f t="shared" si="2"/>
        <v>312145944</v>
      </c>
      <c r="L30" s="114">
        <f t="shared" si="2"/>
        <v>196687536</v>
      </c>
    </row>
    <row r="31" spans="1:12" x14ac:dyDescent="0.25">
      <c r="A31" s="293" t="s">
        <v>18</v>
      </c>
      <c r="B31" s="322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98">
        <v>0</v>
      </c>
      <c r="L31" s="4">
        <f t="shared" ref="L31:L86" si="4">J31-K31</f>
        <v>24000</v>
      </c>
    </row>
    <row r="32" spans="1:12" x14ac:dyDescent="0.25">
      <c r="A32" s="321"/>
      <c r="B32" s="323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>
        <v>0</v>
      </c>
      <c r="L32" s="4">
        <f t="shared" si="4"/>
        <v>1870</v>
      </c>
    </row>
    <row r="33" spans="1:12" x14ac:dyDescent="0.25">
      <c r="A33" s="321"/>
      <c r="B33" s="323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98">
        <v>4750558</v>
      </c>
      <c r="L33" s="4">
        <f t="shared" si="4"/>
        <v>12783413</v>
      </c>
    </row>
    <row r="34" spans="1:12" x14ac:dyDescent="0.25">
      <c r="A34" s="321"/>
      <c r="B34" s="323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98">
        <v>48840</v>
      </c>
      <c r="L34" s="4">
        <f t="shared" si="4"/>
        <v>0</v>
      </c>
    </row>
    <row r="35" spans="1:12" x14ac:dyDescent="0.25">
      <c r="A35" s="321"/>
      <c r="B35" s="323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98">
        <v>71182</v>
      </c>
      <c r="L35" s="4">
        <f t="shared" si="4"/>
        <v>6075</v>
      </c>
    </row>
    <row r="36" spans="1:12" x14ac:dyDescent="0.25">
      <c r="A36" s="321"/>
      <c r="B36" s="377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98">
        <v>83000</v>
      </c>
      <c r="L36" s="4">
        <f t="shared" si="4"/>
        <v>0</v>
      </c>
    </row>
    <row r="37" spans="1:12" x14ac:dyDescent="0.25">
      <c r="A37" s="321"/>
      <c r="B37" s="295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18">
        <v>3520</v>
      </c>
      <c r="L37" s="38">
        <f t="shared" si="4"/>
        <v>0</v>
      </c>
    </row>
    <row r="38" spans="1:12" x14ac:dyDescent="0.25">
      <c r="A38" s="321"/>
      <c r="B38" s="337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98">
        <v>0</v>
      </c>
      <c r="L38" s="4">
        <f t="shared" si="4"/>
        <v>0</v>
      </c>
    </row>
    <row r="39" spans="1:12" x14ac:dyDescent="0.25">
      <c r="A39" s="321"/>
      <c r="B39" s="337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98">
        <v>191830701</v>
      </c>
      <c r="L39" s="4">
        <f t="shared" si="4"/>
        <v>140360051</v>
      </c>
    </row>
    <row r="40" spans="1:12" x14ac:dyDescent="0.25">
      <c r="A40" s="293" t="s">
        <v>20</v>
      </c>
      <c r="B40" s="322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5">
      <c r="A41" s="312"/>
      <c r="B41" s="323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98">
        <v>8129475</v>
      </c>
      <c r="L41" s="4">
        <f t="shared" si="4"/>
        <v>8129475</v>
      </c>
    </row>
    <row r="42" spans="1:12" x14ac:dyDescent="0.25">
      <c r="A42" s="293" t="s">
        <v>24</v>
      </c>
      <c r="B42" s="295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5">
      <c r="A43" s="294"/>
      <c r="B43" s="296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5">
      <c r="A44" s="293" t="s">
        <v>30</v>
      </c>
      <c r="B44" s="295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5">
      <c r="A45" s="294"/>
      <c r="B45" s="296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5">
      <c r="A46" s="293" t="s">
        <v>48</v>
      </c>
      <c r="B46" s="322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98">
        <v>0</v>
      </c>
      <c r="L46" s="4">
        <f t="shared" si="4"/>
        <v>0</v>
      </c>
    </row>
    <row r="47" spans="1:12" x14ac:dyDescent="0.25">
      <c r="A47" s="321"/>
      <c r="B47" s="323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98">
        <v>0</v>
      </c>
      <c r="L47" s="4">
        <f t="shared" si="4"/>
        <v>0</v>
      </c>
    </row>
    <row r="48" spans="1:12" x14ac:dyDescent="0.25">
      <c r="A48" s="321"/>
      <c r="B48" s="323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5">
      <c r="A49" s="321"/>
      <c r="B49" s="323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98">
        <v>500</v>
      </c>
      <c r="L49" s="4">
        <f t="shared" si="4"/>
        <v>99213</v>
      </c>
    </row>
    <row r="50" spans="1:12" x14ac:dyDescent="0.25">
      <c r="A50" s="321"/>
      <c r="B50" s="323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5">
      <c r="A51" s="321"/>
      <c r="B51" s="323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98">
        <v>100000</v>
      </c>
      <c r="L51" s="4">
        <f t="shared" si="4"/>
        <v>0</v>
      </c>
    </row>
    <row r="52" spans="1:12" x14ac:dyDescent="0.25">
      <c r="A52" s="321"/>
      <c r="B52" s="323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5">
      <c r="A53" s="321"/>
      <c r="B53" s="323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5">
      <c r="A54" s="321"/>
      <c r="B54" s="323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5">
      <c r="A55" s="321"/>
      <c r="B55" s="323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5">
      <c r="A56" s="321"/>
      <c r="B56" s="323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5">
      <c r="A57" s="321"/>
      <c r="B57" s="323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5">
      <c r="A58" s="347" t="s">
        <v>49</v>
      </c>
      <c r="B58" s="77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98">
        <v>8</v>
      </c>
      <c r="L58" s="4">
        <f t="shared" si="4"/>
        <v>0</v>
      </c>
    </row>
    <row r="59" spans="1:12" ht="12.75" customHeight="1" x14ac:dyDescent="0.25">
      <c r="A59" s="348"/>
      <c r="B59" s="346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98">
        <v>490000</v>
      </c>
      <c r="L59" s="4">
        <f t="shared" si="4"/>
        <v>480000</v>
      </c>
    </row>
    <row r="60" spans="1:12" x14ac:dyDescent="0.25">
      <c r="A60" s="348"/>
      <c r="B60" s="346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98">
        <v>736000</v>
      </c>
      <c r="L60" s="4">
        <f t="shared" si="4"/>
        <v>10055000</v>
      </c>
    </row>
    <row r="61" spans="1:12" x14ac:dyDescent="0.25">
      <c r="A61" s="348"/>
      <c r="B61" s="346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98">
        <v>95550</v>
      </c>
      <c r="L61" s="4">
        <f t="shared" si="4"/>
        <v>3016732</v>
      </c>
    </row>
    <row r="62" spans="1:12" x14ac:dyDescent="0.25">
      <c r="A62" s="348"/>
      <c r="B62" s="346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98">
        <v>0</v>
      </c>
      <c r="L62" s="4">
        <f t="shared" si="4"/>
        <v>230000</v>
      </c>
    </row>
    <row r="63" spans="1:12" x14ac:dyDescent="0.25">
      <c r="A63" s="348"/>
      <c r="B63" s="346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98">
        <v>0</v>
      </c>
      <c r="L63" s="4">
        <f t="shared" si="4"/>
        <v>72000</v>
      </c>
    </row>
    <row r="64" spans="1:12" x14ac:dyDescent="0.25">
      <c r="A64" s="348"/>
      <c r="B64" s="346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5">
      <c r="A65" s="348"/>
      <c r="B65" s="346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98">
        <v>750000</v>
      </c>
      <c r="L65" s="4">
        <f t="shared" si="4"/>
        <v>7259100</v>
      </c>
    </row>
    <row r="66" spans="1:12" x14ac:dyDescent="0.25">
      <c r="A66" s="348"/>
      <c r="B66" s="346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98">
        <v>2436000</v>
      </c>
      <c r="L66" s="4">
        <f t="shared" si="4"/>
        <v>11563992</v>
      </c>
    </row>
    <row r="67" spans="1:12" x14ac:dyDescent="0.25">
      <c r="A67" s="348"/>
      <c r="B67" s="346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98">
        <v>0</v>
      </c>
      <c r="L67" s="4">
        <f t="shared" si="4"/>
        <v>292100</v>
      </c>
    </row>
    <row r="68" spans="1:12" x14ac:dyDescent="0.25">
      <c r="A68" s="348"/>
      <c r="B68" s="346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98">
        <v>657720</v>
      </c>
      <c r="L68" s="4">
        <f t="shared" si="4"/>
        <v>4470201</v>
      </c>
    </row>
    <row r="69" spans="1:12" x14ac:dyDescent="0.25">
      <c r="A69" s="348"/>
      <c r="B69" s="346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98">
        <v>1600</v>
      </c>
      <c r="L69" s="4">
        <f t="shared" si="4"/>
        <v>227892</v>
      </c>
    </row>
    <row r="70" spans="1:12" x14ac:dyDescent="0.25">
      <c r="A70" s="348"/>
      <c r="B70" s="346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98">
        <v>0</v>
      </c>
      <c r="L70" s="4">
        <f t="shared" si="4"/>
        <v>0</v>
      </c>
    </row>
    <row r="71" spans="1:12" x14ac:dyDescent="0.25">
      <c r="A71" s="348"/>
      <c r="B71" s="346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98">
        <v>704400</v>
      </c>
      <c r="L71" s="4">
        <f t="shared" si="4"/>
        <v>0</v>
      </c>
    </row>
    <row r="72" spans="1:12" x14ac:dyDescent="0.25">
      <c r="A72" s="348"/>
      <c r="B72" s="346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98">
        <v>1818096</v>
      </c>
      <c r="L72" s="4">
        <f t="shared" si="4"/>
        <v>0</v>
      </c>
    </row>
    <row r="73" spans="1:12" x14ac:dyDescent="0.25">
      <c r="A73" s="348"/>
      <c r="B73" s="346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98">
        <v>2568661</v>
      </c>
      <c r="L73" s="4">
        <f t="shared" si="4"/>
        <v>109899</v>
      </c>
    </row>
    <row r="74" spans="1:12" x14ac:dyDescent="0.25">
      <c r="A74" s="348"/>
      <c r="B74" s="346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98">
        <v>1374613</v>
      </c>
      <c r="L74" s="4">
        <f t="shared" si="4"/>
        <v>29672</v>
      </c>
    </row>
    <row r="75" spans="1:12" x14ac:dyDescent="0.25">
      <c r="A75" s="348"/>
      <c r="B75" s="346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98">
        <v>2302859</v>
      </c>
      <c r="L75" s="4">
        <f t="shared" si="4"/>
        <v>1819084</v>
      </c>
    </row>
    <row r="76" spans="1:12" x14ac:dyDescent="0.25">
      <c r="A76" s="349"/>
      <c r="B76" s="346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98">
        <v>351957</v>
      </c>
      <c r="L76" s="4">
        <f t="shared" si="4"/>
        <v>760967</v>
      </c>
    </row>
    <row r="77" spans="1:12" ht="16.5" customHeight="1" x14ac:dyDescent="0.25">
      <c r="A77" s="426" t="s">
        <v>127</v>
      </c>
      <c r="B77" s="424" t="s">
        <v>128</v>
      </c>
      <c r="C77" s="116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98"/>
      <c r="L77" s="4">
        <f t="shared" si="4"/>
        <v>2662762</v>
      </c>
    </row>
    <row r="78" spans="1:12" x14ac:dyDescent="0.25">
      <c r="A78" s="427"/>
      <c r="B78" s="429"/>
      <c r="C78" s="116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98"/>
      <c r="L78" s="4">
        <f t="shared" si="4"/>
        <v>519238</v>
      </c>
    </row>
    <row r="79" spans="1:12" x14ac:dyDescent="0.25">
      <c r="A79" s="427"/>
      <c r="B79" s="429"/>
      <c r="C79" s="116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98"/>
      <c r="L79" s="4">
        <f t="shared" si="4"/>
        <v>1248000</v>
      </c>
    </row>
    <row r="80" spans="1:12" x14ac:dyDescent="0.25">
      <c r="A80" s="427"/>
      <c r="B80" s="429"/>
      <c r="C80" s="116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98">
        <v>3250000</v>
      </c>
      <c r="L80" s="4">
        <f t="shared" si="4"/>
        <v>6119752</v>
      </c>
    </row>
    <row r="81" spans="1:12" x14ac:dyDescent="0.25">
      <c r="A81" s="427"/>
      <c r="B81" s="429"/>
      <c r="C81" s="116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98">
        <v>40000</v>
      </c>
      <c r="L81" s="4">
        <f t="shared" si="4"/>
        <v>0</v>
      </c>
    </row>
    <row r="82" spans="1:12" x14ac:dyDescent="0.25">
      <c r="A82" s="427"/>
      <c r="B82" s="429"/>
      <c r="C82" s="116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98"/>
      <c r="L82" s="4">
        <f t="shared" si="4"/>
        <v>262453</v>
      </c>
    </row>
    <row r="83" spans="1:12" ht="13.5" customHeight="1" x14ac:dyDescent="0.25">
      <c r="A83" s="427"/>
      <c r="B83" s="429"/>
      <c r="C83" s="116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98"/>
      <c r="L83" s="4">
        <f t="shared" si="4"/>
        <v>8077000</v>
      </c>
    </row>
    <row r="84" spans="1:12" ht="13.5" customHeight="1" x14ac:dyDescent="0.25">
      <c r="A84" s="427"/>
      <c r="B84" s="429"/>
      <c r="C84" s="116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98"/>
      <c r="L84" s="4">
        <f t="shared" si="4"/>
        <v>2251652</v>
      </c>
    </row>
    <row r="85" spans="1:12" x14ac:dyDescent="0.25">
      <c r="A85" s="427"/>
      <c r="B85" s="429"/>
      <c r="C85" s="116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98"/>
      <c r="L85" s="4">
        <f t="shared" si="4"/>
        <v>30539278</v>
      </c>
    </row>
    <row r="86" spans="1:12" x14ac:dyDescent="0.25">
      <c r="A86" s="428"/>
      <c r="B86" s="425"/>
      <c r="C86" s="116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98"/>
      <c r="L86" s="4">
        <f t="shared" si="4"/>
        <v>8245606</v>
      </c>
    </row>
    <row r="87" spans="1:12" ht="23.25" customHeight="1" x14ac:dyDescent="0.25">
      <c r="A87" s="421" t="s">
        <v>86</v>
      </c>
      <c r="B87" s="422"/>
      <c r="C87" s="423"/>
      <c r="D87" s="114">
        <f>SUM(D31:D86)</f>
        <v>426209554</v>
      </c>
      <c r="E87" s="114">
        <f t="shared" ref="E87:L87" si="5">SUM(E31:E86)</f>
        <v>448867739</v>
      </c>
      <c r="F87" s="114">
        <f t="shared" si="5"/>
        <v>0</v>
      </c>
      <c r="G87" s="114">
        <f t="shared" si="5"/>
        <v>59965741</v>
      </c>
      <c r="H87" s="114">
        <f t="shared" si="5"/>
        <v>0</v>
      </c>
      <c r="I87" s="114">
        <f t="shared" si="5"/>
        <v>0</v>
      </c>
      <c r="J87" s="114">
        <f t="shared" si="5"/>
        <v>508833480</v>
      </c>
      <c r="K87" s="114">
        <f t="shared" si="5"/>
        <v>235277872</v>
      </c>
      <c r="L87" s="114">
        <f t="shared" si="5"/>
        <v>273555608</v>
      </c>
    </row>
    <row r="88" spans="1:12" x14ac:dyDescent="0.25">
      <c r="F88" s="2"/>
    </row>
    <row r="89" spans="1:12" x14ac:dyDescent="0.25">
      <c r="F89" s="2"/>
    </row>
    <row r="90" spans="1:12" x14ac:dyDescent="0.25">
      <c r="F90" s="2"/>
    </row>
    <row r="91" spans="1:12" ht="15.6" x14ac:dyDescent="0.3">
      <c r="A91" s="64" t="s">
        <v>100</v>
      </c>
      <c r="F91" s="2"/>
    </row>
    <row r="92" spans="1:12" x14ac:dyDescent="0.25">
      <c r="G92" s="70">
        <v>43677</v>
      </c>
      <c r="L92" s="55"/>
    </row>
    <row r="93" spans="1:12" s="79" customFormat="1" ht="30.6" x14ac:dyDescent="0.25">
      <c r="A93" s="341" t="s">
        <v>101</v>
      </c>
      <c r="B93" s="342"/>
      <c r="C93" s="78" t="s">
        <v>44</v>
      </c>
      <c r="D93" s="80" t="s">
        <v>21</v>
      </c>
      <c r="E93" s="80" t="s">
        <v>121</v>
      </c>
      <c r="F93" s="81" t="s">
        <v>43</v>
      </c>
      <c r="G93" s="93" t="s">
        <v>126</v>
      </c>
      <c r="H93" s="93" t="s">
        <v>83</v>
      </c>
      <c r="I93" s="93" t="s">
        <v>83</v>
      </c>
      <c r="J93" s="80" t="s">
        <v>129</v>
      </c>
      <c r="K93" s="99" t="s">
        <v>133</v>
      </c>
    </row>
    <row r="94" spans="1:12" x14ac:dyDescent="0.25">
      <c r="A94" s="343"/>
      <c r="B94" s="330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5">
      <c r="A95" s="343"/>
      <c r="B95" s="330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5">
      <c r="A96" s="343"/>
      <c r="B96" s="330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5">
      <c r="A97" s="343"/>
      <c r="B97" s="330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0">
        <f t="shared" si="8"/>
        <v>0</v>
      </c>
    </row>
    <row r="98" spans="1:12" x14ac:dyDescent="0.25">
      <c r="A98" s="343"/>
      <c r="B98" s="330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0">
        <f t="shared" si="9"/>
        <v>1087</v>
      </c>
    </row>
    <row r="99" spans="1:12" x14ac:dyDescent="0.25">
      <c r="A99" s="343"/>
      <c r="B99" s="330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1">
        <f t="shared" si="10"/>
        <v>300</v>
      </c>
    </row>
    <row r="100" spans="1:12" x14ac:dyDescent="0.25">
      <c r="A100" s="343"/>
      <c r="B100" s="330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5">
      <c r="A101" s="343"/>
      <c r="B101" s="330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0">
        <f t="shared" si="12"/>
        <v>28044581</v>
      </c>
    </row>
    <row r="102" spans="1:12" x14ac:dyDescent="0.25">
      <c r="A102" s="343"/>
      <c r="B102" s="330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2">
        <f t="shared" si="13"/>
        <v>28044581</v>
      </c>
      <c r="L102" s="1"/>
    </row>
    <row r="103" spans="1:12" x14ac:dyDescent="0.25">
      <c r="A103" s="343"/>
      <c r="B103" s="330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5">
      <c r="A104" s="343"/>
      <c r="B104" s="330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38">
        <f t="shared" si="15"/>
        <v>490000</v>
      </c>
    </row>
    <row r="105" spans="1:12" x14ac:dyDescent="0.25">
      <c r="A105" s="343"/>
      <c r="B105" s="330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38">
        <f t="shared" si="16"/>
        <v>736000</v>
      </c>
    </row>
    <row r="106" spans="1:12" x14ac:dyDescent="0.25">
      <c r="A106" s="343"/>
      <c r="B106" s="330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5">
      <c r="A107" s="343"/>
      <c r="B107" s="330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5">
      <c r="A108" s="343"/>
      <c r="B108" s="330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0">
        <f t="shared" si="19"/>
        <v>0</v>
      </c>
    </row>
    <row r="109" spans="1:12" x14ac:dyDescent="0.25">
      <c r="A109" s="343"/>
      <c r="B109" s="330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0">
        <f t="shared" si="20"/>
        <v>0</v>
      </c>
    </row>
    <row r="110" spans="1:12" x14ac:dyDescent="0.25">
      <c r="A110" s="343"/>
      <c r="B110" s="330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0">
        <f t="shared" si="21"/>
        <v>0</v>
      </c>
    </row>
    <row r="111" spans="1:12" x14ac:dyDescent="0.25">
      <c r="A111" s="343"/>
      <c r="B111" s="330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5">
      <c r="A112" s="343"/>
      <c r="B112" s="330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0">
        <f t="shared" si="23"/>
        <v>750000</v>
      </c>
    </row>
    <row r="113" spans="1:12" x14ac:dyDescent="0.25">
      <c r="A113" s="343"/>
      <c r="B113" s="330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5">
      <c r="A114" s="343"/>
      <c r="B114" s="330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0">
        <f t="shared" si="25"/>
        <v>0</v>
      </c>
    </row>
    <row r="115" spans="1:12" x14ac:dyDescent="0.25">
      <c r="A115" s="343"/>
      <c r="B115" s="330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1">
        <f t="shared" si="26"/>
        <v>48840</v>
      </c>
    </row>
    <row r="116" spans="1:12" x14ac:dyDescent="0.25">
      <c r="A116" s="343"/>
      <c r="B116" s="330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0">
        <f t="shared" si="27"/>
        <v>728902</v>
      </c>
    </row>
    <row r="117" spans="1:12" x14ac:dyDescent="0.25">
      <c r="A117" s="343"/>
      <c r="B117" s="330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0">
        <f t="shared" si="28"/>
        <v>83000</v>
      </c>
    </row>
    <row r="118" spans="1:12" x14ac:dyDescent="0.25">
      <c r="A118" s="343"/>
      <c r="B118" s="330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5">
      <c r="A119" s="343"/>
      <c r="B119" s="330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5">
      <c r="A120" s="343"/>
      <c r="B120" s="330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0">
        <f t="shared" si="31"/>
        <v>0</v>
      </c>
    </row>
    <row r="121" spans="1:12" x14ac:dyDescent="0.25">
      <c r="A121" s="343"/>
      <c r="B121" s="330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19">
        <f>K44+K42+K40+K37</f>
        <v>8668362</v>
      </c>
    </row>
    <row r="122" spans="1:12" x14ac:dyDescent="0.25">
      <c r="A122" s="343"/>
      <c r="B122" s="330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0">
        <f t="shared" si="33"/>
        <v>8179475</v>
      </c>
    </row>
    <row r="123" spans="1:12" x14ac:dyDescent="0.25">
      <c r="A123" s="343"/>
      <c r="B123" s="330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2">
        <f t="shared" si="34"/>
        <v>16847837</v>
      </c>
      <c r="L123" s="1"/>
    </row>
    <row r="124" spans="1:12" x14ac:dyDescent="0.25">
      <c r="A124" s="343"/>
      <c r="B124" s="330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5">
      <c r="A125" s="343"/>
      <c r="B125" s="330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1">
        <f t="shared" si="36"/>
        <v>1818096</v>
      </c>
    </row>
    <row r="126" spans="1:12" x14ac:dyDescent="0.25">
      <c r="A126" s="343"/>
      <c r="B126" s="330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5">
      <c r="A127" s="343"/>
      <c r="B127" s="330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5">
      <c r="A128" s="343"/>
      <c r="B128" s="330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5">
      <c r="A129" s="343"/>
      <c r="B129" s="330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5">
      <c r="A130" s="343"/>
      <c r="B130" s="330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5">
      <c r="A131" s="343"/>
      <c r="B131" s="330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5">
      <c r="A132" s="343"/>
      <c r="B132" s="330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03">
        <f t="shared" si="43"/>
        <v>3967790</v>
      </c>
      <c r="L132" s="1"/>
    </row>
    <row r="133" spans="1:12" x14ac:dyDescent="0.25">
      <c r="A133" s="343"/>
      <c r="B133" s="330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04">
        <f t="shared" si="44"/>
        <v>191830701</v>
      </c>
      <c r="L133" s="1"/>
    </row>
    <row r="134" spans="1:12" x14ac:dyDescent="0.25">
      <c r="A134" s="344"/>
      <c r="B134" s="345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5">
      <c r="A135" s="1"/>
      <c r="B135" s="91"/>
      <c r="C135" s="1"/>
      <c r="D135" s="1"/>
      <c r="E135" s="1"/>
      <c r="F135" s="68"/>
      <c r="G135" s="1"/>
      <c r="H135" s="1"/>
      <c r="I135" s="1"/>
      <c r="J135" s="1"/>
      <c r="K135" s="105"/>
      <c r="L135" s="1"/>
    </row>
    <row r="136" spans="1:12" x14ac:dyDescent="0.25">
      <c r="C136" s="5"/>
      <c r="D136" s="5"/>
      <c r="F136" s="2"/>
    </row>
    <row r="137" spans="1:12" x14ac:dyDescent="0.25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11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3.2" x14ac:dyDescent="0.25"/>
  <cols>
    <col min="1" max="1" width="40" customWidth="1"/>
    <col min="2" max="2" width="7.6640625" style="89" customWidth="1"/>
    <col min="3" max="3" width="8" customWidth="1"/>
    <col min="4" max="5" width="14.5546875" customWidth="1"/>
    <col min="6" max="9" width="11.109375" customWidth="1"/>
    <col min="10" max="10" width="14.44140625" customWidth="1"/>
    <col min="11" max="11" width="14.44140625" style="94" customWidth="1"/>
    <col min="12" max="12" width="18" customWidth="1"/>
  </cols>
  <sheetData>
    <row r="1" spans="1:12" x14ac:dyDescent="0.25">
      <c r="A1" s="443" t="s">
        <v>82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445" t="s">
        <v>19</v>
      </c>
      <c r="B4" s="447" t="s">
        <v>0</v>
      </c>
      <c r="C4" s="445" t="s">
        <v>44</v>
      </c>
      <c r="D4" s="445" t="s">
        <v>21</v>
      </c>
      <c r="E4" s="449" t="s">
        <v>129</v>
      </c>
      <c r="F4" s="451" t="s">
        <v>134</v>
      </c>
      <c r="G4" s="452"/>
      <c r="H4" s="452"/>
      <c r="I4" s="453"/>
      <c r="J4" s="449" t="s">
        <v>137</v>
      </c>
      <c r="K4" s="454" t="s">
        <v>135</v>
      </c>
      <c r="L4" s="455" t="s">
        <v>136</v>
      </c>
    </row>
    <row r="5" spans="1:12" ht="32.25" customHeight="1" x14ac:dyDescent="0.25">
      <c r="A5" s="446"/>
      <c r="B5" s="448"/>
      <c r="C5" s="446"/>
      <c r="D5" s="446"/>
      <c r="E5" s="450"/>
      <c r="F5" s="120" t="s">
        <v>43</v>
      </c>
      <c r="G5" s="121" t="s">
        <v>126</v>
      </c>
      <c r="H5" s="121" t="s">
        <v>83</v>
      </c>
      <c r="I5" s="121" t="s">
        <v>141</v>
      </c>
      <c r="J5" s="450"/>
      <c r="K5" s="454"/>
      <c r="L5" s="455"/>
    </row>
    <row r="6" spans="1:12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96">
        <v>40000</v>
      </c>
      <c r="L6" s="4">
        <f>J6-K6</f>
        <v>0</v>
      </c>
    </row>
    <row r="7" spans="1:12" x14ac:dyDescent="0.25">
      <c r="A7" s="436"/>
      <c r="B7" s="332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96">
        <v>10800</v>
      </c>
      <c r="L7" s="4">
        <f t="shared" ref="L7:L29" si="1">J7-K7</f>
        <v>0</v>
      </c>
    </row>
    <row r="8" spans="1:12" x14ac:dyDescent="0.25">
      <c r="A8" s="436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1181</v>
      </c>
      <c r="L8" s="4">
        <f t="shared" si="1"/>
        <v>319</v>
      </c>
    </row>
    <row r="9" spans="1:12" x14ac:dyDescent="0.25">
      <c r="A9" s="436"/>
      <c r="B9" s="33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4">
        <f t="shared" si="1"/>
        <v>0</v>
      </c>
    </row>
    <row r="10" spans="1:12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3638366</v>
      </c>
      <c r="L11" s="4">
        <f t="shared" si="1"/>
        <v>3366897</v>
      </c>
    </row>
    <row r="12" spans="1:12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3975367</v>
      </c>
      <c r="L12" s="4">
        <f t="shared" si="1"/>
        <v>524633</v>
      </c>
    </row>
    <row r="13" spans="1:12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10044808</v>
      </c>
      <c r="L13" s="4">
        <f t="shared" si="1"/>
        <v>9701692</v>
      </c>
    </row>
    <row r="14" spans="1:12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8235221</v>
      </c>
      <c r="L14" s="4">
        <f>J14-K14</f>
        <v>8023729</v>
      </c>
    </row>
    <row r="15" spans="1:12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/>
      <c r="L15" s="4">
        <f t="shared" si="1"/>
        <v>0</v>
      </c>
    </row>
    <row r="16" spans="1:12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/>
      <c r="L16" s="4">
        <f t="shared" si="1"/>
        <v>0</v>
      </c>
    </row>
    <row r="17" spans="1:12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/>
      <c r="L18" s="4">
        <f t="shared" si="1"/>
        <v>0</v>
      </c>
    </row>
    <row r="19" spans="1:12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/>
      <c r="L19" s="4">
        <f t="shared" si="1"/>
        <v>0</v>
      </c>
    </row>
    <row r="20" spans="1:12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5">
      <c r="A23" s="441"/>
      <c r="B23" s="295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5">
      <c r="A24" s="442"/>
      <c r="B24" s="296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5">
      <c r="A25" s="437" t="s">
        <v>132</v>
      </c>
      <c r="B25" s="424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5">
      <c r="A26" s="438"/>
      <c r="B26" s="425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5">
      <c r="A27" s="126" t="s">
        <v>29</v>
      </c>
      <c r="B27" s="90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96">
        <v>181920749</v>
      </c>
      <c r="L27" s="4">
        <f t="shared" si="1"/>
        <v>97102773</v>
      </c>
    </row>
    <row r="28" spans="1:12" x14ac:dyDescent="0.25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1392626</v>
      </c>
      <c r="L28" s="4">
        <f t="shared" si="1"/>
        <v>1803932</v>
      </c>
    </row>
    <row r="29" spans="1:12" x14ac:dyDescent="0.25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29700325</v>
      </c>
      <c r="L29" s="4">
        <f t="shared" si="1"/>
        <v>17802347</v>
      </c>
    </row>
    <row r="30" spans="1:12" ht="34.5" customHeight="1" x14ac:dyDescent="0.25">
      <c r="A30" s="433" t="s">
        <v>85</v>
      </c>
      <c r="B30" s="434"/>
      <c r="C30" s="435"/>
      <c r="D30" s="122">
        <f t="shared" ref="D30:L30" si="2">SUM(D6:D29)</f>
        <v>426209554</v>
      </c>
      <c r="E30" s="122">
        <f t="shared" si="2"/>
        <v>508833480</v>
      </c>
      <c r="F30" s="122">
        <f t="shared" si="2"/>
        <v>0</v>
      </c>
      <c r="G30" s="122">
        <f t="shared" si="2"/>
        <v>0</v>
      </c>
      <c r="H30" s="122">
        <f t="shared" si="2"/>
        <v>0</v>
      </c>
      <c r="I30" s="122">
        <f t="shared" si="2"/>
        <v>50800</v>
      </c>
      <c r="J30" s="122">
        <f t="shared" si="2"/>
        <v>508884280</v>
      </c>
      <c r="K30" s="123">
        <f t="shared" si="2"/>
        <v>335965394</v>
      </c>
      <c r="L30" s="122">
        <f t="shared" si="2"/>
        <v>172918886</v>
      </c>
    </row>
    <row r="31" spans="1:12" x14ac:dyDescent="0.25">
      <c r="A31" s="293" t="s">
        <v>18</v>
      </c>
      <c r="B31" s="338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98"/>
      <c r="L31" s="4">
        <f t="shared" ref="L31:L90" si="4">J31-K31</f>
        <v>24000</v>
      </c>
    </row>
    <row r="32" spans="1:12" x14ac:dyDescent="0.25">
      <c r="A32" s="321"/>
      <c r="B32" s="339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/>
      <c r="L32" s="4">
        <f t="shared" si="4"/>
        <v>1870</v>
      </c>
    </row>
    <row r="33" spans="1:12" x14ac:dyDescent="0.25">
      <c r="A33" s="321"/>
      <c r="B33" s="339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98">
        <v>50000</v>
      </c>
      <c r="L33" s="4">
        <f t="shared" si="4"/>
        <v>0</v>
      </c>
    </row>
    <row r="34" spans="1:12" x14ac:dyDescent="0.25">
      <c r="A34" s="321"/>
      <c r="B34" s="339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98">
        <v>5381112</v>
      </c>
      <c r="L34" s="4">
        <f t="shared" si="4"/>
        <v>12071846</v>
      </c>
    </row>
    <row r="35" spans="1:12" x14ac:dyDescent="0.25">
      <c r="A35" s="321"/>
      <c r="B35" s="339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98">
        <v>73260</v>
      </c>
      <c r="L35" s="4">
        <f t="shared" si="4"/>
        <v>0</v>
      </c>
    </row>
    <row r="36" spans="1:12" x14ac:dyDescent="0.25">
      <c r="A36" s="321"/>
      <c r="B36" s="339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98">
        <v>78990</v>
      </c>
      <c r="L36" s="4">
        <f t="shared" si="4"/>
        <v>15660</v>
      </c>
    </row>
    <row r="37" spans="1:12" x14ac:dyDescent="0.25">
      <c r="A37" s="321"/>
      <c r="B37" s="339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98">
        <v>83000</v>
      </c>
      <c r="L37" s="4">
        <f t="shared" si="4"/>
        <v>0</v>
      </c>
    </row>
    <row r="38" spans="1:12" x14ac:dyDescent="0.25">
      <c r="A38" s="321"/>
      <c r="B38" s="340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98">
        <v>40000</v>
      </c>
      <c r="L38" s="4">
        <f t="shared" si="4"/>
        <v>0</v>
      </c>
    </row>
    <row r="39" spans="1:12" x14ac:dyDescent="0.25">
      <c r="A39" s="321"/>
      <c r="B39" s="295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18">
        <v>3520</v>
      </c>
      <c r="L39" s="38">
        <f t="shared" si="4"/>
        <v>0</v>
      </c>
    </row>
    <row r="40" spans="1:12" x14ac:dyDescent="0.25">
      <c r="A40" s="321"/>
      <c r="B40" s="337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5">
      <c r="A41" s="321"/>
      <c r="B41" s="337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98">
        <v>215480447</v>
      </c>
      <c r="L41" s="4">
        <f t="shared" si="4"/>
        <v>116710305</v>
      </c>
    </row>
    <row r="42" spans="1:12" x14ac:dyDescent="0.25">
      <c r="A42" s="293" t="s">
        <v>24</v>
      </c>
      <c r="B42" s="295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5">
      <c r="A43" s="294"/>
      <c r="B43" s="296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5">
      <c r="A44" s="293" t="s">
        <v>30</v>
      </c>
      <c r="B44" s="295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5">
      <c r="A45" s="294"/>
      <c r="B45" s="296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5">
      <c r="A46" s="293" t="s">
        <v>138</v>
      </c>
      <c r="B46" s="322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98">
        <v>0</v>
      </c>
      <c r="L46" s="4">
        <f>J46-K46</f>
        <v>0</v>
      </c>
    </row>
    <row r="47" spans="1:12" x14ac:dyDescent="0.25">
      <c r="A47" s="312"/>
      <c r="B47" s="323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98">
        <v>9484387</v>
      </c>
      <c r="L47" s="4">
        <f>J47-K47</f>
        <v>6774563</v>
      </c>
    </row>
    <row r="48" spans="1:12" x14ac:dyDescent="0.25">
      <c r="A48" s="293" t="s">
        <v>48</v>
      </c>
      <c r="B48" s="322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5">
      <c r="A49" s="321"/>
      <c r="B49" s="323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5">
      <c r="A50" s="321"/>
      <c r="B50" s="323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5">
      <c r="A51" s="321"/>
      <c r="B51" s="323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98">
        <v>500</v>
      </c>
      <c r="L51" s="4">
        <f t="shared" si="4"/>
        <v>99213</v>
      </c>
    </row>
    <row r="52" spans="1:12" x14ac:dyDescent="0.25">
      <c r="A52" s="321"/>
      <c r="B52" s="323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5">
      <c r="A53" s="321"/>
      <c r="B53" s="323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98">
        <v>100000</v>
      </c>
      <c r="L53" s="4">
        <f t="shared" si="4"/>
        <v>0</v>
      </c>
    </row>
    <row r="54" spans="1:12" x14ac:dyDescent="0.25">
      <c r="A54" s="321"/>
      <c r="B54" s="323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5">
      <c r="A55" s="321"/>
      <c r="B55" s="323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5">
      <c r="A56" s="321"/>
      <c r="B56" s="323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5">
      <c r="A57" s="321"/>
      <c r="B57" s="323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5">
      <c r="A58" s="321"/>
      <c r="B58" s="323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5">
      <c r="A59" s="321"/>
      <c r="B59" s="323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5">
      <c r="A60" s="293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98">
        <v>8</v>
      </c>
      <c r="L60" s="4">
        <f t="shared" si="4"/>
        <v>0</v>
      </c>
    </row>
    <row r="61" spans="1:12" ht="12.75" customHeight="1" x14ac:dyDescent="0.25">
      <c r="A61" s="321"/>
      <c r="B61" s="346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98">
        <v>560000</v>
      </c>
      <c r="L61" s="4">
        <f t="shared" si="4"/>
        <v>410000</v>
      </c>
    </row>
    <row r="62" spans="1:12" x14ac:dyDescent="0.25">
      <c r="A62" s="321"/>
      <c r="B62" s="346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98">
        <v>736000</v>
      </c>
      <c r="L62" s="4">
        <f t="shared" si="4"/>
        <v>10055000</v>
      </c>
    </row>
    <row r="63" spans="1:12" x14ac:dyDescent="0.25">
      <c r="A63" s="321"/>
      <c r="B63" s="346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98">
        <v>107800</v>
      </c>
      <c r="L63" s="4">
        <f t="shared" si="4"/>
        <v>3004482</v>
      </c>
    </row>
    <row r="64" spans="1:12" x14ac:dyDescent="0.25">
      <c r="A64" s="321"/>
      <c r="B64" s="346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5">
      <c r="A65" s="321"/>
      <c r="B65" s="346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98">
        <v>0</v>
      </c>
      <c r="L65" s="4">
        <f t="shared" si="4"/>
        <v>72000</v>
      </c>
    </row>
    <row r="66" spans="1:12" x14ac:dyDescent="0.25">
      <c r="A66" s="321"/>
      <c r="B66" s="346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5">
      <c r="A67" s="321"/>
      <c r="B67" s="346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98">
        <v>750000</v>
      </c>
      <c r="L67" s="4">
        <f t="shared" si="4"/>
        <v>7259100</v>
      </c>
    </row>
    <row r="68" spans="1:12" x14ac:dyDescent="0.25">
      <c r="A68" s="321"/>
      <c r="B68" s="346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98">
        <v>2436000</v>
      </c>
      <c r="L68" s="4">
        <f t="shared" si="4"/>
        <v>11563992</v>
      </c>
    </row>
    <row r="69" spans="1:12" x14ac:dyDescent="0.25">
      <c r="A69" s="321"/>
      <c r="B69" s="346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98">
        <v>0</v>
      </c>
      <c r="L69" s="4">
        <f t="shared" si="4"/>
        <v>292100</v>
      </c>
    </row>
    <row r="70" spans="1:12" x14ac:dyDescent="0.25">
      <c r="A70" s="321"/>
      <c r="B70" s="346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98">
        <v>657720</v>
      </c>
      <c r="L70" s="4">
        <f t="shared" si="4"/>
        <v>4470201</v>
      </c>
    </row>
    <row r="71" spans="1:12" x14ac:dyDescent="0.25">
      <c r="A71" s="321"/>
      <c r="B71" s="346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98">
        <v>1900</v>
      </c>
      <c r="L71" s="4">
        <f t="shared" si="4"/>
        <v>227592</v>
      </c>
    </row>
    <row r="72" spans="1:12" x14ac:dyDescent="0.25">
      <c r="A72" s="321"/>
      <c r="B72" s="346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98">
        <v>0</v>
      </c>
      <c r="L72" s="4">
        <f t="shared" si="4"/>
        <v>0</v>
      </c>
    </row>
    <row r="73" spans="1:12" x14ac:dyDescent="0.25">
      <c r="A73" s="321"/>
      <c r="B73" s="346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98">
        <v>704400</v>
      </c>
      <c r="L73" s="4">
        <f t="shared" si="4"/>
        <v>0</v>
      </c>
    </row>
    <row r="74" spans="1:12" x14ac:dyDescent="0.25">
      <c r="A74" s="321"/>
      <c r="B74" s="346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98">
        <v>1818096</v>
      </c>
      <c r="L74" s="4">
        <f t="shared" si="4"/>
        <v>0</v>
      </c>
    </row>
    <row r="75" spans="1:12" x14ac:dyDescent="0.25">
      <c r="A75" s="321"/>
      <c r="B75" s="346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98">
        <v>2568661</v>
      </c>
      <c r="L75" s="4">
        <f t="shared" si="4"/>
        <v>109899</v>
      </c>
    </row>
    <row r="76" spans="1:12" x14ac:dyDescent="0.25">
      <c r="A76" s="321"/>
      <c r="B76" s="346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98">
        <v>1374613</v>
      </c>
      <c r="L76" s="4">
        <f t="shared" si="4"/>
        <v>29672</v>
      </c>
    </row>
    <row r="77" spans="1:12" x14ac:dyDescent="0.25">
      <c r="A77" s="321"/>
      <c r="B77" s="346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98">
        <v>2828729</v>
      </c>
      <c r="L77" s="4">
        <f t="shared" si="4"/>
        <v>1293214</v>
      </c>
    </row>
    <row r="78" spans="1:12" x14ac:dyDescent="0.25">
      <c r="A78" s="294"/>
      <c r="B78" s="346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98">
        <v>493942</v>
      </c>
      <c r="L78" s="4">
        <f t="shared" si="4"/>
        <v>618982</v>
      </c>
    </row>
    <row r="79" spans="1:12" ht="16.5" customHeight="1" x14ac:dyDescent="0.25">
      <c r="A79" s="430" t="s">
        <v>127</v>
      </c>
      <c r="B79" s="424" t="s">
        <v>128</v>
      </c>
      <c r="C79" s="116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98">
        <v>500000</v>
      </c>
      <c r="L79" s="4">
        <f t="shared" si="4"/>
        <v>4774140</v>
      </c>
    </row>
    <row r="80" spans="1:12" x14ac:dyDescent="0.25">
      <c r="A80" s="431"/>
      <c r="B80" s="429"/>
      <c r="C80" s="116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98">
        <v>87500</v>
      </c>
      <c r="L80" s="4">
        <f t="shared" si="4"/>
        <v>891019</v>
      </c>
    </row>
    <row r="81" spans="1:12" x14ac:dyDescent="0.25">
      <c r="A81" s="431"/>
      <c r="B81" s="429"/>
      <c r="C81" s="116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98">
        <v>2756</v>
      </c>
      <c r="L81" s="4">
        <f t="shared" si="4"/>
        <v>0</v>
      </c>
    </row>
    <row r="82" spans="1:12" x14ac:dyDescent="0.25">
      <c r="A82" s="431"/>
      <c r="B82" s="429"/>
      <c r="C82" s="116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98">
        <v>0</v>
      </c>
      <c r="L82" s="4">
        <f t="shared" si="4"/>
        <v>1248000</v>
      </c>
    </row>
    <row r="83" spans="1:12" x14ac:dyDescent="0.25">
      <c r="A83" s="431"/>
      <c r="B83" s="429"/>
      <c r="C83" s="116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98">
        <v>3250000</v>
      </c>
      <c r="L83" s="4">
        <f t="shared" si="4"/>
        <v>3042893</v>
      </c>
    </row>
    <row r="84" spans="1:12" x14ac:dyDescent="0.25">
      <c r="A84" s="431"/>
      <c r="B84" s="429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98">
        <v>744</v>
      </c>
      <c r="L84" s="4">
        <f t="shared" si="4"/>
        <v>2700</v>
      </c>
    </row>
    <row r="85" spans="1:12" x14ac:dyDescent="0.25">
      <c r="A85" s="431"/>
      <c r="B85" s="429"/>
      <c r="C85" s="116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98">
        <v>0</v>
      </c>
      <c r="L85" s="4">
        <f t="shared" si="4"/>
        <v>40000</v>
      </c>
    </row>
    <row r="86" spans="1:12" x14ac:dyDescent="0.25">
      <c r="A86" s="431"/>
      <c r="B86" s="429"/>
      <c r="C86" s="116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98">
        <v>0</v>
      </c>
      <c r="L86" s="4">
        <f t="shared" si="4"/>
        <v>262453</v>
      </c>
    </row>
    <row r="87" spans="1:12" ht="13.5" customHeight="1" x14ac:dyDescent="0.25">
      <c r="A87" s="431"/>
      <c r="B87" s="429"/>
      <c r="C87" s="116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98">
        <v>0</v>
      </c>
      <c r="L87" s="4">
        <f t="shared" si="4"/>
        <v>8077000</v>
      </c>
    </row>
    <row r="88" spans="1:12" ht="13.5" customHeight="1" x14ac:dyDescent="0.25">
      <c r="A88" s="431"/>
      <c r="B88" s="429"/>
      <c r="C88" s="116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98">
        <v>0</v>
      </c>
      <c r="L88" s="4">
        <f t="shared" si="4"/>
        <v>2251652</v>
      </c>
    </row>
    <row r="89" spans="1:12" x14ac:dyDescent="0.25">
      <c r="A89" s="431"/>
      <c r="B89" s="429"/>
      <c r="C89" s="116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98">
        <v>0</v>
      </c>
      <c r="L89" s="4">
        <f t="shared" si="4"/>
        <v>30539278</v>
      </c>
    </row>
    <row r="90" spans="1:12" x14ac:dyDescent="0.25">
      <c r="A90" s="432"/>
      <c r="B90" s="425"/>
      <c r="C90" s="116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98">
        <v>0</v>
      </c>
      <c r="L90" s="4">
        <f t="shared" si="4"/>
        <v>8245606</v>
      </c>
    </row>
    <row r="91" spans="1:12" ht="23.25" customHeight="1" x14ac:dyDescent="0.25">
      <c r="A91" s="433" t="s">
        <v>86</v>
      </c>
      <c r="B91" s="434"/>
      <c r="C91" s="435"/>
      <c r="D91" s="122">
        <f t="shared" ref="D91:L91" si="5">SUM(D31:D90)</f>
        <v>426209554</v>
      </c>
      <c r="E91" s="122">
        <f t="shared" si="5"/>
        <v>508833480</v>
      </c>
      <c r="F91" s="122">
        <f t="shared" si="5"/>
        <v>0</v>
      </c>
      <c r="G91" s="122">
        <f t="shared" si="5"/>
        <v>0</v>
      </c>
      <c r="H91" s="122">
        <f t="shared" si="5"/>
        <v>0</v>
      </c>
      <c r="I91" s="122">
        <f t="shared" si="5"/>
        <v>50800</v>
      </c>
      <c r="J91" s="122">
        <f t="shared" si="5"/>
        <v>508884280</v>
      </c>
      <c r="K91" s="122">
        <f t="shared" si="5"/>
        <v>262336717</v>
      </c>
      <c r="L91" s="122">
        <f t="shared" si="5"/>
        <v>246547563</v>
      </c>
    </row>
    <row r="92" spans="1:12" x14ac:dyDescent="0.25">
      <c r="F92" s="2"/>
    </row>
    <row r="93" spans="1:12" x14ac:dyDescent="0.25">
      <c r="F93" s="2"/>
    </row>
    <row r="94" spans="1:12" x14ac:dyDescent="0.25">
      <c r="F94" s="2"/>
    </row>
    <row r="95" spans="1:12" ht="15.6" x14ac:dyDescent="0.3">
      <c r="A95" s="64" t="s">
        <v>140</v>
      </c>
      <c r="F95" s="2"/>
    </row>
    <row r="96" spans="1:12" x14ac:dyDescent="0.25">
      <c r="G96" s="70">
        <v>43708</v>
      </c>
      <c r="L96" s="55"/>
    </row>
    <row r="97" spans="1:12" s="79" customFormat="1" ht="30.6" x14ac:dyDescent="0.25">
      <c r="A97" s="341" t="s">
        <v>101</v>
      </c>
      <c r="B97" s="342"/>
      <c r="C97" s="78" t="s">
        <v>44</v>
      </c>
      <c r="D97" s="80" t="s">
        <v>21</v>
      </c>
      <c r="E97" s="80" t="s">
        <v>129</v>
      </c>
      <c r="F97" s="81" t="s">
        <v>43</v>
      </c>
      <c r="G97" s="93" t="s">
        <v>126</v>
      </c>
      <c r="H97" s="93" t="s">
        <v>83</v>
      </c>
      <c r="I97" s="93" t="s">
        <v>141</v>
      </c>
      <c r="J97" s="80" t="s">
        <v>137</v>
      </c>
      <c r="K97" s="99" t="s">
        <v>135</v>
      </c>
    </row>
    <row r="98" spans="1:12" x14ac:dyDescent="0.25">
      <c r="A98" s="343"/>
      <c r="B98" s="330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5">
      <c r="A99" s="343"/>
      <c r="B99" s="330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5">
      <c r="A100" s="343"/>
      <c r="B100" s="330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5">
      <c r="A101" s="343"/>
      <c r="B101" s="330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5">
      <c r="A102" s="343"/>
      <c r="B102" s="330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5">
      <c r="A103" s="343"/>
      <c r="B103" s="330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5">
      <c r="A104" s="343"/>
      <c r="B104" s="330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5">
      <c r="A105" s="343"/>
      <c r="B105" s="330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0">
        <f t="shared" si="15"/>
        <v>28044581</v>
      </c>
    </row>
    <row r="106" spans="1:12" x14ac:dyDescent="0.25">
      <c r="A106" s="343"/>
      <c r="B106" s="330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2">
        <f t="shared" si="16"/>
        <v>28044581</v>
      </c>
      <c r="L106" s="1"/>
    </row>
    <row r="107" spans="1:12" x14ac:dyDescent="0.25">
      <c r="A107" s="343"/>
      <c r="B107" s="330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5">
      <c r="A108" s="343"/>
      <c r="B108" s="330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38">
        <f t="shared" si="18"/>
        <v>1060000</v>
      </c>
    </row>
    <row r="109" spans="1:12" x14ac:dyDescent="0.25">
      <c r="A109" s="343"/>
      <c r="B109" s="330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38">
        <f t="shared" si="19"/>
        <v>736000</v>
      </c>
    </row>
    <row r="110" spans="1:12" x14ac:dyDescent="0.25">
      <c r="A110" s="343"/>
      <c r="B110" s="330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5">
      <c r="A111" s="343"/>
      <c r="B111" s="330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5">
      <c r="A112" s="343"/>
      <c r="B112" s="330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5">
      <c r="A113" s="343"/>
      <c r="B113" s="330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0">
        <f t="shared" si="23"/>
        <v>0</v>
      </c>
    </row>
    <row r="114" spans="1:12" x14ac:dyDescent="0.25">
      <c r="A114" s="343"/>
      <c r="B114" s="330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0">
        <f t="shared" si="24"/>
        <v>0</v>
      </c>
    </row>
    <row r="115" spans="1:12" x14ac:dyDescent="0.25">
      <c r="A115" s="343"/>
      <c r="B115" s="330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5">
      <c r="A116" s="343"/>
      <c r="B116" s="330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5">
      <c r="A117" s="343"/>
      <c r="B117" s="330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5">
      <c r="A118" s="343"/>
      <c r="B118" s="330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0">
        <f t="shared" si="28"/>
        <v>0</v>
      </c>
    </row>
    <row r="119" spans="1:12" x14ac:dyDescent="0.25">
      <c r="A119" s="343"/>
      <c r="B119" s="330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1">
        <f t="shared" si="29"/>
        <v>73260</v>
      </c>
    </row>
    <row r="120" spans="1:12" x14ac:dyDescent="0.25">
      <c r="A120" s="343"/>
      <c r="B120" s="330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5">
      <c r="A121" s="343"/>
      <c r="B121" s="330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0">
        <f t="shared" si="31"/>
        <v>83000</v>
      </c>
    </row>
    <row r="122" spans="1:12" x14ac:dyDescent="0.25">
      <c r="A122" s="343"/>
      <c r="B122" s="330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5">
      <c r="A123" s="343"/>
      <c r="B123" s="330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5">
      <c r="A124" s="343"/>
      <c r="B124" s="330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0">
        <f t="shared" si="34"/>
        <v>0</v>
      </c>
    </row>
    <row r="125" spans="1:12" x14ac:dyDescent="0.25">
      <c r="A125" s="343"/>
      <c r="B125" s="330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19">
        <f t="shared" si="35"/>
        <v>8668362</v>
      </c>
    </row>
    <row r="126" spans="1:12" x14ac:dyDescent="0.25">
      <c r="A126" s="343"/>
      <c r="B126" s="330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0">
        <f t="shared" si="36"/>
        <v>9534387</v>
      </c>
    </row>
    <row r="127" spans="1:12" x14ac:dyDescent="0.25">
      <c r="A127" s="343"/>
      <c r="B127" s="330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2">
        <f t="shared" si="37"/>
        <v>18202749</v>
      </c>
      <c r="L127" s="1"/>
    </row>
    <row r="128" spans="1:12" x14ac:dyDescent="0.25">
      <c r="A128" s="343"/>
      <c r="B128" s="330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5">
      <c r="A129" s="343"/>
      <c r="B129" s="330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1">
        <f t="shared" si="39"/>
        <v>1818096</v>
      </c>
    </row>
    <row r="130" spans="1:12" x14ac:dyDescent="0.25">
      <c r="A130" s="343"/>
      <c r="B130" s="330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5">
      <c r="A131" s="343"/>
      <c r="B131" s="330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5">
      <c r="A132" s="343"/>
      <c r="B132" s="330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5">
      <c r="A133" s="343"/>
      <c r="B133" s="330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5">
      <c r="A134" s="343"/>
      <c r="B134" s="330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5">
      <c r="A135" s="343"/>
      <c r="B135" s="330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5">
      <c r="A136" s="343"/>
      <c r="B136" s="330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03">
        <f t="shared" si="44"/>
        <v>3967790</v>
      </c>
      <c r="L136" s="1"/>
    </row>
    <row r="137" spans="1:12" x14ac:dyDescent="0.25">
      <c r="A137" s="343"/>
      <c r="B137" s="330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04">
        <f t="shared" si="45"/>
        <v>215480447</v>
      </c>
      <c r="L137" s="1"/>
    </row>
    <row r="138" spans="1:12" x14ac:dyDescent="0.25">
      <c r="A138" s="344"/>
      <c r="B138" s="345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5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05"/>
      <c r="L139" s="1"/>
    </row>
    <row r="140" spans="1:12" x14ac:dyDescent="0.25">
      <c r="C140" s="5"/>
      <c r="D140" s="5"/>
      <c r="F140" s="2"/>
    </row>
    <row r="141" spans="1:12" x14ac:dyDescent="0.25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40" customWidth="1"/>
    <col min="2" max="2" width="7.6640625" style="89" customWidth="1"/>
    <col min="3" max="3" width="8" customWidth="1"/>
    <col min="4" max="5" width="14.5546875" customWidth="1"/>
    <col min="6" max="6" width="14.88671875" customWidth="1"/>
    <col min="7" max="10" width="11.109375" customWidth="1"/>
    <col min="11" max="11" width="14.44140625" customWidth="1"/>
    <col min="12" max="12" width="14.44140625" style="94" customWidth="1"/>
    <col min="13" max="13" width="18" customWidth="1"/>
  </cols>
  <sheetData>
    <row r="1" spans="1:13" x14ac:dyDescent="0.25">
      <c r="A1" s="443" t="s">
        <v>82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</row>
    <row r="2" spans="1:13" x14ac:dyDescent="0.25">
      <c r="F2" s="2"/>
    </row>
    <row r="3" spans="1:13" x14ac:dyDescent="0.25">
      <c r="E3" s="5"/>
      <c r="F3" s="3"/>
      <c r="L3" s="95"/>
    </row>
    <row r="4" spans="1:13" x14ac:dyDescent="0.25">
      <c r="A4" s="445" t="s">
        <v>19</v>
      </c>
      <c r="B4" s="447" t="s">
        <v>0</v>
      </c>
      <c r="C4" s="445" t="s">
        <v>44</v>
      </c>
      <c r="D4" s="445" t="s">
        <v>21</v>
      </c>
      <c r="E4" s="449" t="s">
        <v>112</v>
      </c>
      <c r="F4" s="451" t="s">
        <v>143</v>
      </c>
      <c r="G4" s="452"/>
      <c r="H4" s="452"/>
      <c r="I4" s="452"/>
      <c r="J4" s="453"/>
      <c r="K4" s="449" t="s">
        <v>142</v>
      </c>
      <c r="L4" s="454" t="s">
        <v>135</v>
      </c>
      <c r="M4" s="455" t="s">
        <v>84</v>
      </c>
    </row>
    <row r="5" spans="1:13" ht="46.5" customHeight="1" x14ac:dyDescent="0.25">
      <c r="A5" s="446"/>
      <c r="B5" s="448"/>
      <c r="C5" s="446"/>
      <c r="D5" s="446"/>
      <c r="E5" s="450"/>
      <c r="F5" s="120" t="s">
        <v>43</v>
      </c>
      <c r="G5" s="121" t="s">
        <v>126</v>
      </c>
      <c r="H5" s="121" t="s">
        <v>163</v>
      </c>
      <c r="I5" s="121" t="s">
        <v>144</v>
      </c>
      <c r="J5" s="121" t="s">
        <v>141</v>
      </c>
      <c r="K5" s="450"/>
      <c r="L5" s="454"/>
      <c r="M5" s="455"/>
    </row>
    <row r="6" spans="1:13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96">
        <v>40000</v>
      </c>
      <c r="M6" s="4">
        <f>K6-L6</f>
        <v>0</v>
      </c>
    </row>
    <row r="7" spans="1:13" x14ac:dyDescent="0.25">
      <c r="A7" s="436"/>
      <c r="B7" s="332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96">
        <v>10800</v>
      </c>
      <c r="M7" s="4">
        <f t="shared" ref="M7:M29" si="1">K7-L7</f>
        <v>0</v>
      </c>
    </row>
    <row r="8" spans="1:13" x14ac:dyDescent="0.25">
      <c r="A8" s="436"/>
      <c r="B8" s="33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96">
        <v>1181</v>
      </c>
      <c r="M8" s="4">
        <f t="shared" si="1"/>
        <v>319</v>
      </c>
    </row>
    <row r="9" spans="1:13" x14ac:dyDescent="0.25">
      <c r="A9" s="436"/>
      <c r="B9" s="333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17">
        <v>2468000</v>
      </c>
      <c r="M9" s="4">
        <f t="shared" si="1"/>
        <v>0</v>
      </c>
    </row>
    <row r="10" spans="1:13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96">
        <v>10810958</v>
      </c>
      <c r="M10" s="4">
        <f t="shared" si="1"/>
        <v>0</v>
      </c>
    </row>
    <row r="11" spans="1:13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96">
        <v>3638366</v>
      </c>
      <c r="M11" s="4">
        <f t="shared" si="1"/>
        <v>3366897</v>
      </c>
    </row>
    <row r="12" spans="1:13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96">
        <v>3975367</v>
      </c>
      <c r="M12" s="4">
        <f t="shared" si="1"/>
        <v>524633</v>
      </c>
    </row>
    <row r="13" spans="1:13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96">
        <v>10044808</v>
      </c>
      <c r="M13" s="4">
        <f t="shared" si="1"/>
        <v>9701692</v>
      </c>
    </row>
    <row r="14" spans="1:13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96">
        <v>8235221</v>
      </c>
      <c r="M14" s="4">
        <f>K14-L14</f>
        <v>8023729</v>
      </c>
    </row>
    <row r="15" spans="1:13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96"/>
      <c r="M15" s="4">
        <f t="shared" si="1"/>
        <v>0</v>
      </c>
    </row>
    <row r="16" spans="1:13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96"/>
      <c r="M16" s="4">
        <f t="shared" si="1"/>
        <v>0</v>
      </c>
    </row>
    <row r="17" spans="1:13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96">
        <v>199713</v>
      </c>
      <c r="M17" s="4">
        <f t="shared" si="1"/>
        <v>0</v>
      </c>
    </row>
    <row r="18" spans="1:13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96"/>
      <c r="M18" s="4">
        <f t="shared" si="1"/>
        <v>0</v>
      </c>
    </row>
    <row r="19" spans="1:13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96"/>
      <c r="M19" s="4">
        <f t="shared" si="1"/>
        <v>0</v>
      </c>
    </row>
    <row r="20" spans="1:13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96">
        <v>2622748</v>
      </c>
      <c r="M20" s="4">
        <f t="shared" si="1"/>
        <v>34592064</v>
      </c>
    </row>
    <row r="21" spans="1:13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96">
        <v>654581</v>
      </c>
      <c r="M21" s="4">
        <f t="shared" si="1"/>
        <v>0</v>
      </c>
    </row>
    <row r="22" spans="1:13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96">
        <v>17033910</v>
      </c>
      <c r="M22" s="4">
        <f t="shared" si="1"/>
        <v>0</v>
      </c>
    </row>
    <row r="23" spans="1:13" x14ac:dyDescent="0.25">
      <c r="A23" s="441"/>
      <c r="B23" s="295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96">
        <v>300</v>
      </c>
      <c r="M23" s="38">
        <f t="shared" si="1"/>
        <v>0</v>
      </c>
    </row>
    <row r="24" spans="1:13" x14ac:dyDescent="0.25">
      <c r="A24" s="442"/>
      <c r="B24" s="296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96">
        <v>0</v>
      </c>
      <c r="M24" s="4">
        <f t="shared" si="1"/>
        <v>500</v>
      </c>
    </row>
    <row r="25" spans="1:13" ht="21" customHeight="1" x14ac:dyDescent="0.25">
      <c r="A25" s="437" t="s">
        <v>132</v>
      </c>
      <c r="B25" s="424" t="s">
        <v>4</v>
      </c>
      <c r="C25" s="111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96">
        <v>13839752</v>
      </c>
      <c r="M25" s="4">
        <f t="shared" si="1"/>
        <v>0</v>
      </c>
    </row>
    <row r="26" spans="1:13" ht="21" customHeight="1" x14ac:dyDescent="0.25">
      <c r="A26" s="438"/>
      <c r="B26" s="425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96">
        <v>49375989</v>
      </c>
      <c r="M26" s="4">
        <f t="shared" si="1"/>
        <v>0</v>
      </c>
    </row>
    <row r="27" spans="1:13" x14ac:dyDescent="0.25">
      <c r="A27" s="126" t="s">
        <v>29</v>
      </c>
      <c r="B27" s="90" t="s">
        <v>4</v>
      </c>
      <c r="C27" s="41" t="s">
        <v>25</v>
      </c>
      <c r="D27" s="51">
        <v>260269918</v>
      </c>
      <c r="E27" s="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96">
        <v>181920749</v>
      </c>
      <c r="M27" s="4">
        <f t="shared" si="1"/>
        <v>107614557</v>
      </c>
    </row>
    <row r="28" spans="1:13" x14ac:dyDescent="0.25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96">
        <v>1392626</v>
      </c>
      <c r="M28" s="4">
        <f t="shared" si="1"/>
        <v>1803932</v>
      </c>
    </row>
    <row r="29" spans="1:13" x14ac:dyDescent="0.25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96">
        <v>29700325</v>
      </c>
      <c r="M29" s="4">
        <f t="shared" si="1"/>
        <v>17802347</v>
      </c>
    </row>
    <row r="30" spans="1:13" ht="34.5" customHeight="1" x14ac:dyDescent="0.25">
      <c r="A30" s="433" t="s">
        <v>85</v>
      </c>
      <c r="B30" s="434"/>
      <c r="C30" s="435"/>
      <c r="D30" s="122">
        <f t="shared" ref="D30:M30" si="2">SUM(D6:D29)</f>
        <v>426209554</v>
      </c>
      <c r="E30" s="122">
        <f t="shared" si="2"/>
        <v>445617739</v>
      </c>
      <c r="F30" s="122">
        <f t="shared" si="2"/>
        <v>0</v>
      </c>
      <c r="G30" s="122">
        <f t="shared" si="2"/>
        <v>63215741</v>
      </c>
      <c r="H30" s="122">
        <f t="shared" si="2"/>
        <v>-1740637</v>
      </c>
      <c r="I30" s="122">
        <f t="shared" si="2"/>
        <v>12252421</v>
      </c>
      <c r="J30" s="122">
        <f t="shared" si="2"/>
        <v>50800</v>
      </c>
      <c r="K30" s="123">
        <f t="shared" si="2"/>
        <v>519396064</v>
      </c>
      <c r="L30" s="123">
        <f t="shared" si="2"/>
        <v>335965394</v>
      </c>
      <c r="M30" s="122">
        <f t="shared" si="2"/>
        <v>183430670</v>
      </c>
    </row>
    <row r="31" spans="1:13" x14ac:dyDescent="0.25">
      <c r="A31" s="293" t="s">
        <v>18</v>
      </c>
      <c r="B31" s="338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98"/>
      <c r="M31" s="4">
        <f t="shared" ref="M31:M90" si="4">K31-L31</f>
        <v>24000</v>
      </c>
    </row>
    <row r="32" spans="1:13" x14ac:dyDescent="0.25">
      <c r="A32" s="321"/>
      <c r="B32" s="339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98"/>
      <c r="M32" s="4">
        <f t="shared" si="4"/>
        <v>1870</v>
      </c>
    </row>
    <row r="33" spans="1:13" x14ac:dyDescent="0.25">
      <c r="A33" s="321"/>
      <c r="B33" s="339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98">
        <v>50000</v>
      </c>
      <c r="M33" s="4">
        <f t="shared" si="4"/>
        <v>0</v>
      </c>
    </row>
    <row r="34" spans="1:13" x14ac:dyDescent="0.25">
      <c r="A34" s="321"/>
      <c r="B34" s="339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98">
        <v>5381112</v>
      </c>
      <c r="M34" s="4">
        <f t="shared" si="4"/>
        <v>12071846</v>
      </c>
    </row>
    <row r="35" spans="1:13" x14ac:dyDescent="0.25">
      <c r="A35" s="321"/>
      <c r="B35" s="339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98">
        <v>73260</v>
      </c>
      <c r="M35" s="4">
        <f t="shared" si="4"/>
        <v>0</v>
      </c>
    </row>
    <row r="36" spans="1:13" x14ac:dyDescent="0.25">
      <c r="A36" s="321"/>
      <c r="B36" s="339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98">
        <v>78990</v>
      </c>
      <c r="M36" s="4">
        <f t="shared" si="4"/>
        <v>15660</v>
      </c>
    </row>
    <row r="37" spans="1:13" x14ac:dyDescent="0.25">
      <c r="A37" s="321"/>
      <c r="B37" s="339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98">
        <v>83000</v>
      </c>
      <c r="M37" s="4">
        <f t="shared" si="4"/>
        <v>0</v>
      </c>
    </row>
    <row r="38" spans="1:13" x14ac:dyDescent="0.25">
      <c r="A38" s="321"/>
      <c r="B38" s="340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98">
        <v>40000</v>
      </c>
      <c r="M38" s="4">
        <f t="shared" si="4"/>
        <v>0</v>
      </c>
    </row>
    <row r="39" spans="1:13" x14ac:dyDescent="0.25">
      <c r="A39" s="321"/>
      <c r="B39" s="295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18">
        <v>3520</v>
      </c>
      <c r="M39" s="38">
        <f t="shared" si="4"/>
        <v>0</v>
      </c>
    </row>
    <row r="40" spans="1:13" x14ac:dyDescent="0.25">
      <c r="A40" s="321"/>
      <c r="B40" s="337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98">
        <v>0</v>
      </c>
      <c r="M40" s="4">
        <f t="shared" si="4"/>
        <v>0</v>
      </c>
    </row>
    <row r="41" spans="1:13" x14ac:dyDescent="0.25">
      <c r="A41" s="321"/>
      <c r="B41" s="337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98">
        <v>215480447</v>
      </c>
      <c r="M41" s="4">
        <f t="shared" si="4"/>
        <v>127222089</v>
      </c>
    </row>
    <row r="42" spans="1:13" x14ac:dyDescent="0.25">
      <c r="A42" s="293" t="s">
        <v>24</v>
      </c>
      <c r="B42" s="295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98">
        <v>3579633</v>
      </c>
      <c r="M42" s="4">
        <f t="shared" si="4"/>
        <v>3425630</v>
      </c>
    </row>
    <row r="43" spans="1:13" x14ac:dyDescent="0.25">
      <c r="A43" s="294"/>
      <c r="B43" s="296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98">
        <v>3967790</v>
      </c>
      <c r="M43" s="4">
        <f t="shared" si="4"/>
        <v>532210</v>
      </c>
    </row>
    <row r="44" spans="1:13" x14ac:dyDescent="0.25">
      <c r="A44" s="293" t="s">
        <v>30</v>
      </c>
      <c r="B44" s="295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98">
        <v>5085209</v>
      </c>
      <c r="M44" s="4">
        <f t="shared" si="4"/>
        <v>7651291</v>
      </c>
    </row>
    <row r="45" spans="1:13" x14ac:dyDescent="0.25">
      <c r="A45" s="294"/>
      <c r="B45" s="296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98">
        <v>50000</v>
      </c>
      <c r="M45" s="4">
        <f t="shared" si="4"/>
        <v>0</v>
      </c>
    </row>
    <row r="46" spans="1:13" x14ac:dyDescent="0.25">
      <c r="A46" s="293" t="s">
        <v>138</v>
      </c>
      <c r="B46" s="322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98">
        <v>0</v>
      </c>
      <c r="M46" s="4">
        <f>K46-L46</f>
        <v>0</v>
      </c>
    </row>
    <row r="47" spans="1:13" x14ac:dyDescent="0.25">
      <c r="A47" s="312"/>
      <c r="B47" s="323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98">
        <v>9484387</v>
      </c>
      <c r="M47" s="4">
        <f>K47-L47</f>
        <v>6774563</v>
      </c>
    </row>
    <row r="48" spans="1:13" x14ac:dyDescent="0.25">
      <c r="A48" s="293" t="s">
        <v>48</v>
      </c>
      <c r="B48" s="322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98">
        <v>0</v>
      </c>
      <c r="M48" s="4">
        <f t="shared" si="4"/>
        <v>0</v>
      </c>
    </row>
    <row r="49" spans="1:13" x14ac:dyDescent="0.25">
      <c r="A49" s="321"/>
      <c r="B49" s="323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98">
        <v>0</v>
      </c>
      <c r="M49" s="4">
        <f t="shared" si="4"/>
        <v>0</v>
      </c>
    </row>
    <row r="50" spans="1:13" x14ac:dyDescent="0.25">
      <c r="A50" s="321"/>
      <c r="B50" s="323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98">
        <v>0</v>
      </c>
      <c r="M50" s="4">
        <f t="shared" si="4"/>
        <v>0</v>
      </c>
    </row>
    <row r="51" spans="1:13" x14ac:dyDescent="0.25">
      <c r="A51" s="321"/>
      <c r="B51" s="323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98">
        <v>500</v>
      </c>
      <c r="M51" s="4">
        <f t="shared" si="4"/>
        <v>99213</v>
      </c>
    </row>
    <row r="52" spans="1:13" x14ac:dyDescent="0.25">
      <c r="A52" s="321"/>
      <c r="B52" s="323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98">
        <v>0</v>
      </c>
      <c r="M52" s="4">
        <f t="shared" si="4"/>
        <v>0</v>
      </c>
    </row>
    <row r="53" spans="1:13" x14ac:dyDescent="0.25">
      <c r="A53" s="321"/>
      <c r="B53" s="323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98">
        <v>100000</v>
      </c>
      <c r="M53" s="4">
        <f t="shared" si="4"/>
        <v>0</v>
      </c>
    </row>
    <row r="54" spans="1:13" x14ac:dyDescent="0.25">
      <c r="A54" s="321"/>
      <c r="B54" s="323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98">
        <v>0</v>
      </c>
      <c r="M54" s="4">
        <f t="shared" si="4"/>
        <v>0</v>
      </c>
    </row>
    <row r="55" spans="1:13" x14ac:dyDescent="0.25">
      <c r="A55" s="321"/>
      <c r="B55" s="323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98">
        <v>0</v>
      </c>
      <c r="M55" s="4">
        <f t="shared" si="4"/>
        <v>0</v>
      </c>
    </row>
    <row r="56" spans="1:13" x14ac:dyDescent="0.25">
      <c r="A56" s="321"/>
      <c r="B56" s="323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98">
        <v>0</v>
      </c>
      <c r="M56" s="4">
        <f t="shared" si="4"/>
        <v>0</v>
      </c>
    </row>
    <row r="57" spans="1:13" x14ac:dyDescent="0.25">
      <c r="A57" s="321"/>
      <c r="B57" s="323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98">
        <v>0</v>
      </c>
      <c r="M57" s="4">
        <f t="shared" si="4"/>
        <v>0</v>
      </c>
    </row>
    <row r="58" spans="1:13" x14ac:dyDescent="0.25">
      <c r="A58" s="321"/>
      <c r="B58" s="323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98">
        <v>0</v>
      </c>
      <c r="M58" s="4">
        <f t="shared" si="4"/>
        <v>0</v>
      </c>
    </row>
    <row r="59" spans="1:13" x14ac:dyDescent="0.25">
      <c r="A59" s="321"/>
      <c r="B59" s="323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98">
        <v>0</v>
      </c>
      <c r="M59" s="4">
        <f t="shared" si="4"/>
        <v>0</v>
      </c>
    </row>
    <row r="60" spans="1:13" x14ac:dyDescent="0.25">
      <c r="A60" s="293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98">
        <v>8</v>
      </c>
      <c r="M60" s="4">
        <f t="shared" si="4"/>
        <v>0</v>
      </c>
    </row>
    <row r="61" spans="1:13" ht="12.75" customHeight="1" x14ac:dyDescent="0.25">
      <c r="A61" s="321"/>
      <c r="B61" s="346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98">
        <v>560000</v>
      </c>
      <c r="M61" s="4">
        <f t="shared" si="4"/>
        <v>410000</v>
      </c>
    </row>
    <row r="62" spans="1:13" x14ac:dyDescent="0.25">
      <c r="A62" s="321"/>
      <c r="B62" s="346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98">
        <v>736000</v>
      </c>
      <c r="M62" s="4">
        <f t="shared" si="4"/>
        <v>10055000</v>
      </c>
    </row>
    <row r="63" spans="1:13" x14ac:dyDescent="0.25">
      <c r="A63" s="321"/>
      <c r="B63" s="346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98">
        <v>107800</v>
      </c>
      <c r="M63" s="4">
        <f t="shared" si="4"/>
        <v>3004482</v>
      </c>
    </row>
    <row r="64" spans="1:13" x14ac:dyDescent="0.25">
      <c r="A64" s="321"/>
      <c r="B64" s="346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98">
        <v>0</v>
      </c>
      <c r="M64" s="4">
        <f t="shared" si="4"/>
        <v>230000</v>
      </c>
    </row>
    <row r="65" spans="1:13" x14ac:dyDescent="0.25">
      <c r="A65" s="321"/>
      <c r="B65" s="346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98">
        <v>0</v>
      </c>
      <c r="M65" s="4">
        <f t="shared" si="4"/>
        <v>72000</v>
      </c>
    </row>
    <row r="66" spans="1:13" x14ac:dyDescent="0.25">
      <c r="A66" s="321"/>
      <c r="B66" s="346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98">
        <v>0</v>
      </c>
      <c r="M66" s="4">
        <f t="shared" si="4"/>
        <v>230000</v>
      </c>
    </row>
    <row r="67" spans="1:13" x14ac:dyDescent="0.25">
      <c r="A67" s="321"/>
      <c r="B67" s="346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98">
        <v>750000</v>
      </c>
      <c r="M67" s="4">
        <f t="shared" si="4"/>
        <v>7259100</v>
      </c>
    </row>
    <row r="68" spans="1:13" x14ac:dyDescent="0.25">
      <c r="A68" s="321"/>
      <c r="B68" s="346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98">
        <v>2436000</v>
      </c>
      <c r="M68" s="4">
        <f t="shared" si="4"/>
        <v>11563992</v>
      </c>
    </row>
    <row r="69" spans="1:13" x14ac:dyDescent="0.25">
      <c r="A69" s="321"/>
      <c r="B69" s="346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98">
        <v>0</v>
      </c>
      <c r="M69" s="4">
        <f t="shared" si="4"/>
        <v>292100</v>
      </c>
    </row>
    <row r="70" spans="1:13" x14ac:dyDescent="0.25">
      <c r="A70" s="321"/>
      <c r="B70" s="346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98">
        <v>657720</v>
      </c>
      <c r="M70" s="4">
        <f t="shared" si="4"/>
        <v>4470201</v>
      </c>
    </row>
    <row r="71" spans="1:13" x14ac:dyDescent="0.25">
      <c r="A71" s="321"/>
      <c r="B71" s="346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98">
        <v>1900</v>
      </c>
      <c r="M71" s="4">
        <f t="shared" si="4"/>
        <v>227592</v>
      </c>
    </row>
    <row r="72" spans="1:13" x14ac:dyDescent="0.25">
      <c r="A72" s="321"/>
      <c r="B72" s="346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98">
        <v>0</v>
      </c>
      <c r="M72" s="4">
        <f t="shared" si="4"/>
        <v>0</v>
      </c>
    </row>
    <row r="73" spans="1:13" x14ac:dyDescent="0.25">
      <c r="A73" s="321"/>
      <c r="B73" s="346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98">
        <v>704400</v>
      </c>
      <c r="M73" s="4">
        <f t="shared" si="4"/>
        <v>0</v>
      </c>
    </row>
    <row r="74" spans="1:13" x14ac:dyDescent="0.25">
      <c r="A74" s="321"/>
      <c r="B74" s="346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98">
        <v>1818096</v>
      </c>
      <c r="M74" s="4">
        <f t="shared" si="4"/>
        <v>0</v>
      </c>
    </row>
    <row r="75" spans="1:13" x14ac:dyDescent="0.25">
      <c r="A75" s="321"/>
      <c r="B75" s="346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98">
        <v>2568661</v>
      </c>
      <c r="M75" s="4">
        <f t="shared" si="4"/>
        <v>109899</v>
      </c>
    </row>
    <row r="76" spans="1:13" x14ac:dyDescent="0.25">
      <c r="A76" s="321"/>
      <c r="B76" s="346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98">
        <v>1374613</v>
      </c>
      <c r="M76" s="4">
        <f t="shared" si="4"/>
        <v>29672</v>
      </c>
    </row>
    <row r="77" spans="1:13" x14ac:dyDescent="0.25">
      <c r="A77" s="321"/>
      <c r="B77" s="346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98">
        <v>2828729</v>
      </c>
      <c r="M77" s="4">
        <f t="shared" si="4"/>
        <v>1293214</v>
      </c>
    </row>
    <row r="78" spans="1:13" x14ac:dyDescent="0.25">
      <c r="A78" s="294"/>
      <c r="B78" s="346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98">
        <v>493942</v>
      </c>
      <c r="M78" s="4">
        <f t="shared" si="4"/>
        <v>618982</v>
      </c>
    </row>
    <row r="79" spans="1:13" ht="16.5" customHeight="1" x14ac:dyDescent="0.25">
      <c r="A79" s="430" t="s">
        <v>127</v>
      </c>
      <c r="B79" s="424" t="s">
        <v>128</v>
      </c>
      <c r="C79" s="116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98">
        <v>500000</v>
      </c>
      <c r="M79" s="4">
        <f t="shared" si="4"/>
        <v>4774140</v>
      </c>
    </row>
    <row r="80" spans="1:13" x14ac:dyDescent="0.25">
      <c r="A80" s="431"/>
      <c r="B80" s="429"/>
      <c r="C80" s="116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98">
        <v>87500</v>
      </c>
      <c r="M80" s="4">
        <f t="shared" si="4"/>
        <v>891019</v>
      </c>
    </row>
    <row r="81" spans="1:13" x14ac:dyDescent="0.25">
      <c r="A81" s="431"/>
      <c r="B81" s="429"/>
      <c r="C81" s="116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98">
        <v>2756</v>
      </c>
      <c r="M81" s="4">
        <f t="shared" si="4"/>
        <v>0</v>
      </c>
    </row>
    <row r="82" spans="1:13" x14ac:dyDescent="0.25">
      <c r="A82" s="431"/>
      <c r="B82" s="429"/>
      <c r="C82" s="116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98">
        <v>0</v>
      </c>
      <c r="M82" s="4">
        <f t="shared" si="4"/>
        <v>1248000</v>
      </c>
    </row>
    <row r="83" spans="1:13" x14ac:dyDescent="0.25">
      <c r="A83" s="431"/>
      <c r="B83" s="429"/>
      <c r="C83" s="116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98">
        <v>3250000</v>
      </c>
      <c r="M83" s="4">
        <f t="shared" si="4"/>
        <v>3042893</v>
      </c>
    </row>
    <row r="84" spans="1:13" x14ac:dyDescent="0.25">
      <c r="A84" s="431"/>
      <c r="B84" s="429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98">
        <v>744</v>
      </c>
      <c r="M84" s="4">
        <f t="shared" si="4"/>
        <v>2700</v>
      </c>
    </row>
    <row r="85" spans="1:13" x14ac:dyDescent="0.25">
      <c r="A85" s="431"/>
      <c r="B85" s="429"/>
      <c r="C85" s="116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98">
        <v>0</v>
      </c>
      <c r="M85" s="4">
        <f t="shared" si="4"/>
        <v>40000</v>
      </c>
    </row>
    <row r="86" spans="1:13" x14ac:dyDescent="0.25">
      <c r="A86" s="431"/>
      <c r="B86" s="429"/>
      <c r="C86" s="116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98">
        <v>0</v>
      </c>
      <c r="M86" s="4">
        <f t="shared" si="4"/>
        <v>262453</v>
      </c>
    </row>
    <row r="87" spans="1:13" ht="13.5" customHeight="1" x14ac:dyDescent="0.25">
      <c r="A87" s="431"/>
      <c r="B87" s="429"/>
      <c r="C87" s="116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98">
        <v>0</v>
      </c>
      <c r="M87" s="4">
        <f t="shared" si="4"/>
        <v>8077000</v>
      </c>
    </row>
    <row r="88" spans="1:13" ht="13.5" customHeight="1" x14ac:dyDescent="0.25">
      <c r="A88" s="431"/>
      <c r="B88" s="429"/>
      <c r="C88" s="116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98">
        <v>0</v>
      </c>
      <c r="M88" s="4">
        <f t="shared" si="4"/>
        <v>2251652</v>
      </c>
    </row>
    <row r="89" spans="1:13" x14ac:dyDescent="0.25">
      <c r="A89" s="431"/>
      <c r="B89" s="429"/>
      <c r="C89" s="116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98">
        <v>0</v>
      </c>
      <c r="M89" s="4">
        <f t="shared" si="4"/>
        <v>30539278</v>
      </c>
    </row>
    <row r="90" spans="1:13" x14ac:dyDescent="0.25">
      <c r="A90" s="432"/>
      <c r="B90" s="425"/>
      <c r="C90" s="116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98">
        <v>0</v>
      </c>
      <c r="M90" s="4">
        <f t="shared" si="4"/>
        <v>8245606</v>
      </c>
    </row>
    <row r="91" spans="1:13" ht="23.25" customHeight="1" x14ac:dyDescent="0.25">
      <c r="A91" s="433" t="s">
        <v>86</v>
      </c>
      <c r="B91" s="434"/>
      <c r="C91" s="435"/>
      <c r="D91" s="122">
        <f t="shared" ref="D91:M91" si="5">SUM(D31:D90)</f>
        <v>426209554</v>
      </c>
      <c r="E91" s="122">
        <f t="shared" si="5"/>
        <v>445617739</v>
      </c>
      <c r="F91" s="122">
        <f t="shared" si="5"/>
        <v>0</v>
      </c>
      <c r="G91" s="122">
        <f t="shared" si="5"/>
        <v>63215741</v>
      </c>
      <c r="H91" s="122">
        <f t="shared" si="5"/>
        <v>-1740637</v>
      </c>
      <c r="I91" s="122">
        <f t="shared" si="5"/>
        <v>12252421</v>
      </c>
      <c r="J91" s="122">
        <f t="shared" si="5"/>
        <v>50800</v>
      </c>
      <c r="K91" s="122">
        <f t="shared" si="5"/>
        <v>519396064</v>
      </c>
      <c r="L91" s="122">
        <f t="shared" si="5"/>
        <v>262336717</v>
      </c>
      <c r="M91" s="122">
        <f t="shared" si="5"/>
        <v>257059347</v>
      </c>
    </row>
    <row r="92" spans="1:13" x14ac:dyDescent="0.25">
      <c r="F92" s="2"/>
    </row>
    <row r="93" spans="1:13" x14ac:dyDescent="0.25">
      <c r="F93" s="2"/>
    </row>
    <row r="94" spans="1:13" x14ac:dyDescent="0.25">
      <c r="F94" s="2"/>
    </row>
    <row r="95" spans="1:13" ht="15.6" x14ac:dyDescent="0.3">
      <c r="A95" s="64" t="s">
        <v>140</v>
      </c>
      <c r="F95" s="2"/>
    </row>
    <row r="96" spans="1:13" x14ac:dyDescent="0.25">
      <c r="G96" s="70"/>
      <c r="H96" s="70"/>
      <c r="M96" s="55"/>
    </row>
    <row r="97" spans="1:13" s="79" customFormat="1" ht="48.75" customHeight="1" x14ac:dyDescent="0.25">
      <c r="A97" s="341" t="s">
        <v>101</v>
      </c>
      <c r="B97" s="342"/>
      <c r="C97" s="78" t="s">
        <v>44</v>
      </c>
      <c r="D97" s="80" t="s">
        <v>21</v>
      </c>
      <c r="E97" s="80" t="s">
        <v>112</v>
      </c>
      <c r="F97" s="81" t="s">
        <v>43</v>
      </c>
      <c r="G97" s="93" t="s">
        <v>126</v>
      </c>
      <c r="H97" s="93" t="s">
        <v>163</v>
      </c>
      <c r="I97" s="93" t="s">
        <v>144</v>
      </c>
      <c r="J97" s="93" t="s">
        <v>141</v>
      </c>
      <c r="K97" s="80" t="s">
        <v>142</v>
      </c>
      <c r="L97" s="99" t="s">
        <v>135</v>
      </c>
    </row>
    <row r="98" spans="1:13" x14ac:dyDescent="0.25">
      <c r="A98" s="343"/>
      <c r="B98" s="330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5">
      <c r="A99" s="343"/>
      <c r="B99" s="330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5">
      <c r="A100" s="343"/>
      <c r="B100" s="330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5">
      <c r="A101" s="343"/>
      <c r="B101" s="330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5">
      <c r="A102" s="343"/>
      <c r="B102" s="330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5">
      <c r="A103" s="343"/>
      <c r="B103" s="330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5">
      <c r="A104" s="343"/>
      <c r="B104" s="330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5">
      <c r="A105" s="343"/>
      <c r="B105" s="330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0">
        <f t="shared" si="19"/>
        <v>28044581</v>
      </c>
    </row>
    <row r="106" spans="1:13" x14ac:dyDescent="0.25">
      <c r="A106" s="343"/>
      <c r="B106" s="330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2">
        <f t="shared" si="21"/>
        <v>28044581</v>
      </c>
      <c r="M106" s="1"/>
    </row>
    <row r="107" spans="1:13" x14ac:dyDescent="0.25">
      <c r="A107" s="343"/>
      <c r="B107" s="330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5">
      <c r="A108" s="343"/>
      <c r="B108" s="330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38">
        <f t="shared" si="25"/>
        <v>1060000</v>
      </c>
    </row>
    <row r="109" spans="1:13" x14ac:dyDescent="0.25">
      <c r="A109" s="343"/>
      <c r="B109" s="330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38">
        <f t="shared" si="27"/>
        <v>736000</v>
      </c>
    </row>
    <row r="110" spans="1:13" x14ac:dyDescent="0.25">
      <c r="A110" s="343"/>
      <c r="B110" s="330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5">
      <c r="A111" s="343"/>
      <c r="B111" s="330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5">
      <c r="A112" s="343"/>
      <c r="B112" s="330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5">
      <c r="A113" s="343"/>
      <c r="B113" s="330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0">
        <f t="shared" si="35"/>
        <v>0</v>
      </c>
    </row>
    <row r="114" spans="1:13" x14ac:dyDescent="0.25">
      <c r="A114" s="343"/>
      <c r="B114" s="330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0">
        <f t="shared" si="37"/>
        <v>0</v>
      </c>
    </row>
    <row r="115" spans="1:13" x14ac:dyDescent="0.25">
      <c r="A115" s="343"/>
      <c r="B115" s="330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5">
      <c r="A116" s="343"/>
      <c r="B116" s="330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5">
      <c r="A117" s="343"/>
      <c r="B117" s="330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5">
      <c r="A118" s="343"/>
      <c r="B118" s="330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0">
        <f t="shared" si="45"/>
        <v>0</v>
      </c>
    </row>
    <row r="119" spans="1:13" x14ac:dyDescent="0.25">
      <c r="A119" s="343"/>
      <c r="B119" s="330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1">
        <f t="shared" si="47"/>
        <v>73260</v>
      </c>
    </row>
    <row r="120" spans="1:13" x14ac:dyDescent="0.25">
      <c r="A120" s="343"/>
      <c r="B120" s="330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5">
      <c r="A121" s="343"/>
      <c r="B121" s="330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0">
        <f t="shared" si="51"/>
        <v>83000</v>
      </c>
    </row>
    <row r="122" spans="1:13" x14ac:dyDescent="0.25">
      <c r="A122" s="343"/>
      <c r="B122" s="330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5">
      <c r="A123" s="343"/>
      <c r="B123" s="330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5">
      <c r="A124" s="343"/>
      <c r="B124" s="330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0">
        <f t="shared" si="57"/>
        <v>0</v>
      </c>
    </row>
    <row r="125" spans="1:13" x14ac:dyDescent="0.25">
      <c r="A125" s="343"/>
      <c r="B125" s="330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19">
        <f t="shared" si="59"/>
        <v>8668362</v>
      </c>
    </row>
    <row r="126" spans="1:13" x14ac:dyDescent="0.25">
      <c r="A126" s="343"/>
      <c r="B126" s="330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0">
        <f t="shared" si="61"/>
        <v>9534387</v>
      </c>
    </row>
    <row r="127" spans="1:13" x14ac:dyDescent="0.25">
      <c r="A127" s="343"/>
      <c r="B127" s="330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2">
        <f t="shared" si="63"/>
        <v>18202749</v>
      </c>
      <c r="M127" s="1"/>
    </row>
    <row r="128" spans="1:13" x14ac:dyDescent="0.25">
      <c r="A128" s="343"/>
      <c r="B128" s="330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5">
      <c r="A129" s="343"/>
      <c r="B129" s="330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1">
        <f t="shared" si="67"/>
        <v>1818096</v>
      </c>
    </row>
    <row r="130" spans="1:13" x14ac:dyDescent="0.25">
      <c r="A130" s="343"/>
      <c r="B130" s="330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5">
      <c r="A131" s="343"/>
      <c r="B131" s="330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5">
      <c r="A132" s="343"/>
      <c r="B132" s="330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5">
      <c r="A133" s="343"/>
      <c r="B133" s="330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5">
      <c r="A134" s="343"/>
      <c r="B134" s="330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5">
      <c r="A135" s="343"/>
      <c r="B135" s="330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5">
      <c r="A136" s="343"/>
      <c r="B136" s="330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03">
        <f t="shared" si="79"/>
        <v>3967790</v>
      </c>
      <c r="M136" s="1"/>
    </row>
    <row r="137" spans="1:13" x14ac:dyDescent="0.25">
      <c r="A137" s="343"/>
      <c r="B137" s="330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04">
        <f t="shared" si="81"/>
        <v>215480447</v>
      </c>
      <c r="M137" s="1"/>
    </row>
    <row r="138" spans="1:13" x14ac:dyDescent="0.25">
      <c r="A138" s="344"/>
      <c r="B138" s="345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5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"/>
      <c r="L139" s="105"/>
      <c r="M139" s="1"/>
    </row>
    <row r="140" spans="1:13" x14ac:dyDescent="0.25">
      <c r="C140" s="5"/>
      <c r="D140" s="5"/>
      <c r="F140" s="2"/>
    </row>
    <row r="141" spans="1:13" x14ac:dyDescent="0.25">
      <c r="C141" s="5"/>
      <c r="D141" s="5"/>
      <c r="F141" s="2"/>
    </row>
    <row r="146" spans="1:6" x14ac:dyDescent="0.25">
      <c r="A146" s="16" t="s">
        <v>52</v>
      </c>
      <c r="B146" s="16"/>
      <c r="C146" s="16"/>
      <c r="D146" s="16"/>
      <c r="E146" s="16"/>
      <c r="F146" s="16"/>
    </row>
    <row r="147" spans="1:6" x14ac:dyDescent="0.25">
      <c r="A147" s="13"/>
      <c r="B147" s="13"/>
      <c r="C147" s="13"/>
      <c r="D147" s="14"/>
      <c r="E147" s="14"/>
      <c r="F147" s="15"/>
    </row>
    <row r="148" spans="1:6" x14ac:dyDescent="0.25">
      <c r="A148" s="16" t="s">
        <v>145</v>
      </c>
      <c r="B148" s="16"/>
      <c r="C148" s="16"/>
      <c r="D148" s="16"/>
      <c r="E148" s="17"/>
      <c r="F148" s="15">
        <v>0</v>
      </c>
    </row>
    <row r="149" spans="1:6" x14ac:dyDescent="0.25">
      <c r="A149" s="16" t="s">
        <v>146</v>
      </c>
      <c r="B149" s="16"/>
      <c r="C149" s="16"/>
      <c r="D149" s="16"/>
      <c r="E149" s="17"/>
      <c r="F149" s="15">
        <v>0</v>
      </c>
    </row>
    <row r="150" spans="1:6" x14ac:dyDescent="0.25">
      <c r="A150" s="16" t="s">
        <v>147</v>
      </c>
      <c r="B150" s="16"/>
      <c r="C150" s="16"/>
      <c r="D150" s="16"/>
      <c r="E150" s="17"/>
      <c r="F150" s="15">
        <f>SUM(H27,I27)</f>
        <v>10511784</v>
      </c>
    </row>
    <row r="151" spans="1:6" x14ac:dyDescent="0.25">
      <c r="A151" s="318" t="s">
        <v>159</v>
      </c>
      <c r="B151" s="318"/>
      <c r="C151" s="318"/>
      <c r="D151" s="318"/>
      <c r="E151" s="17"/>
      <c r="F151" s="15">
        <f>SUM(G25)</f>
        <v>13839752</v>
      </c>
    </row>
    <row r="152" spans="1:6" x14ac:dyDescent="0.25">
      <c r="A152" s="318" t="s">
        <v>58</v>
      </c>
      <c r="B152" s="318"/>
      <c r="C152" s="318"/>
      <c r="D152" s="318"/>
      <c r="E152" s="17"/>
      <c r="F152" s="15">
        <v>0</v>
      </c>
    </row>
    <row r="153" spans="1:6" x14ac:dyDescent="0.25">
      <c r="A153" s="16" t="s">
        <v>158</v>
      </c>
      <c r="B153" s="16"/>
      <c r="C153" s="16"/>
      <c r="D153" s="16"/>
      <c r="E153" s="17"/>
      <c r="F153" s="15">
        <f>G26</f>
        <v>49375989</v>
      </c>
    </row>
    <row r="154" spans="1:6" x14ac:dyDescent="0.25">
      <c r="A154" s="17" t="s">
        <v>61</v>
      </c>
      <c r="B154" s="17"/>
      <c r="C154" s="17"/>
      <c r="D154" s="17"/>
      <c r="E154" s="17"/>
      <c r="F154" s="15">
        <v>0</v>
      </c>
    </row>
    <row r="155" spans="1:6" x14ac:dyDescent="0.25">
      <c r="A155" s="318" t="s">
        <v>62</v>
      </c>
      <c r="B155" s="318"/>
      <c r="C155" s="318"/>
      <c r="D155" s="318"/>
      <c r="E155" s="17"/>
      <c r="F155" s="15">
        <f>SUM(J6:J7)</f>
        <v>50800</v>
      </c>
    </row>
    <row r="156" spans="1:6" x14ac:dyDescent="0.25">
      <c r="A156" s="18" t="s">
        <v>149</v>
      </c>
      <c r="B156" s="18"/>
      <c r="C156" s="18"/>
      <c r="D156" s="18"/>
      <c r="E156" s="18"/>
      <c r="F156" s="19">
        <f>SUM(I5)</f>
        <v>0</v>
      </c>
    </row>
    <row r="157" spans="1:6" x14ac:dyDescent="0.25">
      <c r="A157" s="318" t="s">
        <v>63</v>
      </c>
      <c r="B157" s="318"/>
      <c r="C157" s="318"/>
      <c r="D157" s="318"/>
      <c r="E157" s="17"/>
      <c r="F157" s="15">
        <f>SUM(F148:F156)</f>
        <v>73778325</v>
      </c>
    </row>
    <row r="158" spans="1:6" x14ac:dyDescent="0.25">
      <c r="A158" s="320"/>
      <c r="B158" s="320"/>
      <c r="C158" s="320"/>
      <c r="D158" s="320"/>
      <c r="E158" s="320"/>
      <c r="F158" s="320"/>
    </row>
    <row r="159" spans="1:6" x14ac:dyDescent="0.25">
      <c r="A159" s="320"/>
      <c r="B159" s="320"/>
      <c r="C159" s="320"/>
      <c r="D159" s="320"/>
      <c r="E159" s="320"/>
      <c r="F159" s="320"/>
    </row>
    <row r="160" spans="1:6" x14ac:dyDescent="0.25">
      <c r="A160" s="320"/>
      <c r="B160" s="320"/>
      <c r="C160" s="320"/>
      <c r="D160" s="320"/>
      <c r="E160" s="320"/>
      <c r="F160" s="320"/>
    </row>
    <row r="161" spans="1:6" x14ac:dyDescent="0.25">
      <c r="A161" s="318" t="s">
        <v>64</v>
      </c>
      <c r="B161" s="318"/>
      <c r="C161" s="318"/>
      <c r="D161" s="318"/>
      <c r="E161" s="318"/>
      <c r="F161" s="318"/>
    </row>
    <row r="162" spans="1:6" x14ac:dyDescent="0.25">
      <c r="A162" s="320"/>
      <c r="B162" s="320"/>
      <c r="C162" s="320"/>
      <c r="D162" s="320"/>
      <c r="E162" s="320"/>
      <c r="F162" s="320"/>
    </row>
    <row r="163" spans="1:6" x14ac:dyDescent="0.25">
      <c r="A163" s="318" t="s">
        <v>65</v>
      </c>
      <c r="B163" s="318"/>
      <c r="C163" s="318"/>
      <c r="D163" s="318"/>
      <c r="E163" s="17"/>
      <c r="F163" s="15">
        <f>SUM(H41:I41)</f>
        <v>10511784</v>
      </c>
    </row>
    <row r="164" spans="1:6" x14ac:dyDescent="0.25">
      <c r="A164" s="17" t="s">
        <v>150</v>
      </c>
      <c r="B164" s="17"/>
      <c r="C164" s="17"/>
      <c r="D164" s="17"/>
      <c r="E164" s="17"/>
      <c r="F164" s="15">
        <v>0</v>
      </c>
    </row>
    <row r="165" spans="1:6" x14ac:dyDescent="0.25">
      <c r="A165" s="318" t="s">
        <v>66</v>
      </c>
      <c r="B165" s="318"/>
      <c r="C165" s="318"/>
      <c r="D165" s="318"/>
      <c r="E165" s="17"/>
      <c r="F165" s="15">
        <f>SUM(G79)</f>
        <v>2662762</v>
      </c>
    </row>
    <row r="166" spans="1:6" x14ac:dyDescent="0.25">
      <c r="A166" s="318" t="s">
        <v>67</v>
      </c>
      <c r="B166" s="318"/>
      <c r="C166" s="318"/>
      <c r="D166" s="318"/>
      <c r="E166" s="17"/>
      <c r="F166" s="15">
        <f>G80</f>
        <v>519238</v>
      </c>
    </row>
    <row r="167" spans="1:6" x14ac:dyDescent="0.25">
      <c r="A167" s="318" t="s">
        <v>68</v>
      </c>
      <c r="B167" s="318"/>
      <c r="C167" s="318"/>
      <c r="D167" s="318"/>
      <c r="E167" s="17"/>
      <c r="F167" s="15">
        <f>SUM(G83,G82,J38,J36)</f>
        <v>10708552</v>
      </c>
    </row>
    <row r="168" spans="1:6" x14ac:dyDescent="0.25">
      <c r="A168" s="17" t="s">
        <v>151</v>
      </c>
      <c r="B168" s="17"/>
      <c r="C168" s="17"/>
      <c r="D168" s="17"/>
      <c r="E168" s="17"/>
      <c r="F168" s="15">
        <f>SUM(G86:G88)</f>
        <v>10591105</v>
      </c>
    </row>
    <row r="169" spans="1:6" x14ac:dyDescent="0.25">
      <c r="A169" s="17" t="s">
        <v>157</v>
      </c>
      <c r="B169" s="17"/>
      <c r="C169" s="17"/>
      <c r="D169" s="17"/>
      <c r="E169" s="17"/>
      <c r="F169" s="15">
        <f>SUM(G89:G90)</f>
        <v>38784884</v>
      </c>
    </row>
    <row r="170" spans="1:6" x14ac:dyDescent="0.25">
      <c r="A170" s="17" t="s">
        <v>69</v>
      </c>
      <c r="B170" s="17"/>
      <c r="C170" s="17"/>
      <c r="D170" s="17"/>
      <c r="E170" s="17"/>
      <c r="F170" s="15">
        <v>0</v>
      </c>
    </row>
    <row r="171" spans="1:6" x14ac:dyDescent="0.25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5">
      <c r="A172" s="316" t="s">
        <v>63</v>
      </c>
      <c r="B172" s="316"/>
      <c r="C172" s="316"/>
      <c r="D172" s="316"/>
      <c r="E172" s="17"/>
      <c r="F172" s="15">
        <f>SUM(F163:F171)</f>
        <v>73778325</v>
      </c>
    </row>
    <row r="173" spans="1:6" x14ac:dyDescent="0.25">
      <c r="A173" s="17"/>
      <c r="B173" s="16"/>
      <c r="C173" s="23"/>
      <c r="D173" s="14"/>
      <c r="E173" s="14"/>
      <c r="F173" s="15"/>
    </row>
    <row r="174" spans="1:6" x14ac:dyDescent="0.25">
      <c r="A174" s="318" t="s">
        <v>70</v>
      </c>
      <c r="B174" s="318"/>
      <c r="C174" s="318"/>
      <c r="D174" s="318"/>
      <c r="E174" s="318"/>
      <c r="F174" s="318"/>
    </row>
    <row r="175" spans="1:6" x14ac:dyDescent="0.25">
      <c r="A175" s="13"/>
      <c r="B175" s="13"/>
      <c r="C175" s="13"/>
      <c r="D175" s="14"/>
      <c r="E175" s="14"/>
      <c r="F175" s="15"/>
    </row>
    <row r="176" spans="1:6" x14ac:dyDescent="0.25">
      <c r="A176" s="16" t="s">
        <v>145</v>
      </c>
      <c r="B176" s="16"/>
      <c r="C176" s="16"/>
      <c r="D176" s="16"/>
      <c r="E176" s="17"/>
      <c r="F176" s="15">
        <v>0</v>
      </c>
    </row>
    <row r="177" spans="1:6" x14ac:dyDescent="0.25">
      <c r="A177" s="318" t="s">
        <v>146</v>
      </c>
      <c r="B177" s="318"/>
      <c r="C177" s="318"/>
      <c r="D177" s="318"/>
      <c r="E177" s="17"/>
      <c r="F177" s="15">
        <v>0</v>
      </c>
    </row>
    <row r="178" spans="1:6" x14ac:dyDescent="0.25">
      <c r="A178" s="16" t="s">
        <v>147</v>
      </c>
      <c r="B178" s="17"/>
      <c r="C178" s="17"/>
      <c r="D178" s="17"/>
      <c r="E178" s="17"/>
      <c r="F178" s="15">
        <f>SUM(F9,F27)</f>
        <v>0</v>
      </c>
    </row>
    <row r="179" spans="1:6" x14ac:dyDescent="0.25">
      <c r="A179" s="318" t="s">
        <v>148</v>
      </c>
      <c r="B179" s="318"/>
      <c r="C179" s="318"/>
      <c r="D179" s="318"/>
      <c r="E179" s="17"/>
      <c r="F179" s="15">
        <v>0</v>
      </c>
    </row>
    <row r="180" spans="1:6" x14ac:dyDescent="0.25">
      <c r="A180" s="318" t="s">
        <v>153</v>
      </c>
      <c r="B180" s="318"/>
      <c r="C180" s="318"/>
      <c r="D180" s="318"/>
      <c r="E180" s="17"/>
      <c r="F180" s="15">
        <v>0</v>
      </c>
    </row>
    <row r="181" spans="1:6" x14ac:dyDescent="0.25">
      <c r="A181" s="16" t="s">
        <v>154</v>
      </c>
      <c r="B181" s="16"/>
      <c r="C181" s="16"/>
      <c r="D181" s="16"/>
      <c r="E181" s="17"/>
      <c r="F181" s="15">
        <v>0</v>
      </c>
    </row>
    <row r="182" spans="1:6" x14ac:dyDescent="0.25">
      <c r="A182" s="17" t="s">
        <v>61</v>
      </c>
      <c r="B182" s="17"/>
      <c r="C182" s="17"/>
      <c r="D182" s="17"/>
      <c r="E182" s="17"/>
      <c r="F182" s="15">
        <v>0</v>
      </c>
    </row>
    <row r="183" spans="1:6" x14ac:dyDescent="0.25">
      <c r="A183" s="319" t="s">
        <v>62</v>
      </c>
      <c r="B183" s="319"/>
      <c r="C183" s="319"/>
      <c r="D183" s="319"/>
      <c r="E183" s="18"/>
      <c r="F183" s="19">
        <f>SUM(F23:F24)</f>
        <v>0</v>
      </c>
    </row>
    <row r="184" spans="1:6" x14ac:dyDescent="0.25">
      <c r="A184" s="316" t="s">
        <v>63</v>
      </c>
      <c r="B184" s="316"/>
      <c r="C184" s="316"/>
      <c r="D184" s="316"/>
      <c r="E184" s="17"/>
      <c r="F184" s="15">
        <f>SUM(F176:F183)</f>
        <v>0</v>
      </c>
    </row>
    <row r="185" spans="1:6" x14ac:dyDescent="0.25">
      <c r="A185" s="320"/>
      <c r="B185" s="320"/>
      <c r="C185" s="320"/>
      <c r="D185" s="320"/>
      <c r="E185" s="320"/>
      <c r="F185" s="320"/>
    </row>
    <row r="186" spans="1:6" x14ac:dyDescent="0.25">
      <c r="A186" s="320"/>
      <c r="B186" s="320"/>
      <c r="C186" s="320"/>
      <c r="D186" s="320"/>
      <c r="E186" s="320"/>
      <c r="F186" s="320"/>
    </row>
    <row r="187" spans="1:6" x14ac:dyDescent="0.25">
      <c r="A187" s="320"/>
      <c r="B187" s="320"/>
      <c r="C187" s="320"/>
      <c r="D187" s="320"/>
      <c r="E187" s="320"/>
      <c r="F187" s="320"/>
    </row>
    <row r="188" spans="1:6" x14ac:dyDescent="0.25">
      <c r="A188" s="318" t="s">
        <v>71</v>
      </c>
      <c r="B188" s="318"/>
      <c r="C188" s="318"/>
      <c r="D188" s="318"/>
      <c r="E188" s="318"/>
      <c r="F188" s="318"/>
    </row>
    <row r="189" spans="1:6" x14ac:dyDescent="0.25">
      <c r="A189" s="320"/>
      <c r="B189" s="320"/>
      <c r="C189" s="320"/>
      <c r="D189" s="320"/>
      <c r="E189" s="320"/>
      <c r="F189" s="320"/>
    </row>
    <row r="190" spans="1:6" x14ac:dyDescent="0.25">
      <c r="A190" s="318" t="s">
        <v>65</v>
      </c>
      <c r="B190" s="318"/>
      <c r="C190" s="318"/>
      <c r="D190" s="318"/>
      <c r="E190" s="17"/>
      <c r="F190" s="15">
        <v>0</v>
      </c>
    </row>
    <row r="191" spans="1:6" x14ac:dyDescent="0.25">
      <c r="A191" s="17" t="s">
        <v>162</v>
      </c>
      <c r="B191" s="17"/>
      <c r="C191" s="17"/>
      <c r="D191" s="17"/>
      <c r="E191" s="17"/>
      <c r="F191" s="15">
        <f>F39</f>
        <v>1253</v>
      </c>
    </row>
    <row r="192" spans="1:6" x14ac:dyDescent="0.25">
      <c r="A192" s="318" t="s">
        <v>66</v>
      </c>
      <c r="B192" s="318"/>
      <c r="C192" s="318"/>
      <c r="D192" s="318"/>
      <c r="E192" s="17"/>
      <c r="F192" s="15">
        <f>SUM(F79)</f>
        <v>2611378</v>
      </c>
    </row>
    <row r="193" spans="1:6" x14ac:dyDescent="0.25">
      <c r="A193" s="318" t="s">
        <v>67</v>
      </c>
      <c r="B193" s="318"/>
      <c r="C193" s="318"/>
      <c r="D193" s="318"/>
      <c r="E193" s="17"/>
      <c r="F193" s="15">
        <f>SUM(F80)</f>
        <v>459281</v>
      </c>
    </row>
    <row r="194" spans="1:6" x14ac:dyDescent="0.25">
      <c r="A194" s="318" t="s">
        <v>68</v>
      </c>
      <c r="B194" s="318"/>
      <c r="C194" s="318"/>
      <c r="D194" s="318"/>
      <c r="E194" s="17"/>
      <c r="F194" s="15">
        <f>SUM(F33:F36,F81:F85)</f>
        <v>-3071912</v>
      </c>
    </row>
    <row r="195" spans="1:6" x14ac:dyDescent="0.25">
      <c r="A195" s="17" t="s">
        <v>72</v>
      </c>
      <c r="B195" s="17"/>
      <c r="C195" s="17"/>
      <c r="D195" s="17"/>
      <c r="E195" s="17"/>
      <c r="F195" s="15">
        <f>G71+G72</f>
        <v>0</v>
      </c>
    </row>
    <row r="196" spans="1:6" x14ac:dyDescent="0.25">
      <c r="A196" s="17" t="s">
        <v>73</v>
      </c>
      <c r="B196" s="17"/>
      <c r="C196" s="17"/>
      <c r="D196" s="17"/>
      <c r="E196" s="17"/>
      <c r="F196" s="15">
        <f>G74+G76</f>
        <v>0</v>
      </c>
    </row>
    <row r="197" spans="1:6" x14ac:dyDescent="0.25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5">
      <c r="A198" s="316" t="s">
        <v>63</v>
      </c>
      <c r="B198" s="316"/>
      <c r="C198" s="316"/>
      <c r="D198" s="316"/>
      <c r="E198" s="17"/>
      <c r="F198" s="15">
        <f>SUM(F190:F197)</f>
        <v>0</v>
      </c>
    </row>
    <row r="199" spans="1:6" x14ac:dyDescent="0.25">
      <c r="A199" s="24"/>
      <c r="B199" s="25"/>
      <c r="C199" s="26"/>
      <c r="D199" s="27"/>
      <c r="E199" s="27"/>
      <c r="F199" s="28"/>
    </row>
    <row r="200" spans="1:6" x14ac:dyDescent="0.25">
      <c r="A200" s="24"/>
      <c r="B200" s="25"/>
      <c r="C200" s="26"/>
      <c r="D200" s="27"/>
      <c r="E200" s="27"/>
      <c r="F200" s="28"/>
    </row>
    <row r="201" spans="1:6" x14ac:dyDescent="0.25">
      <c r="A201" s="313" t="s">
        <v>74</v>
      </c>
      <c r="B201" s="313"/>
      <c r="C201" s="313"/>
      <c r="D201" s="313"/>
      <c r="E201" s="313"/>
      <c r="F201" s="313"/>
    </row>
    <row r="202" spans="1:6" x14ac:dyDescent="0.25">
      <c r="A202" s="315"/>
      <c r="B202" s="315"/>
      <c r="C202" s="315"/>
      <c r="D202" s="315"/>
      <c r="E202" s="315"/>
      <c r="F202" s="315"/>
    </row>
    <row r="203" spans="1:6" x14ac:dyDescent="0.25">
      <c r="A203" s="29"/>
      <c r="B203" s="29"/>
      <c r="C203" s="29"/>
      <c r="D203" s="30"/>
      <c r="E203" s="30"/>
      <c r="F203" s="31"/>
    </row>
    <row r="204" spans="1:6" x14ac:dyDescent="0.25">
      <c r="A204" s="33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5">
      <c r="A205" s="33" t="s">
        <v>146</v>
      </c>
      <c r="B205" s="32"/>
      <c r="C205" s="32"/>
      <c r="D205" s="32"/>
      <c r="E205" s="33"/>
      <c r="F205" s="31">
        <f>SUM(F149,F177)</f>
        <v>0</v>
      </c>
    </row>
    <row r="206" spans="1:6" x14ac:dyDescent="0.25">
      <c r="A206" s="313" t="s">
        <v>155</v>
      </c>
      <c r="B206" s="313"/>
      <c r="C206" s="313"/>
      <c r="D206" s="313"/>
      <c r="E206" s="33"/>
      <c r="F206" s="31">
        <f>SUM(F150,F178)</f>
        <v>10511784</v>
      </c>
    </row>
    <row r="207" spans="1:6" x14ac:dyDescent="0.25">
      <c r="A207" s="313" t="s">
        <v>160</v>
      </c>
      <c r="B207" s="313"/>
      <c r="C207" s="313"/>
      <c r="D207" s="313"/>
      <c r="E207" s="33"/>
      <c r="F207" s="31">
        <f>F151+F179</f>
        <v>13839752</v>
      </c>
    </row>
    <row r="208" spans="1:6" x14ac:dyDescent="0.25">
      <c r="A208" s="313" t="s">
        <v>156</v>
      </c>
      <c r="B208" s="313"/>
      <c r="C208" s="313"/>
      <c r="D208" s="313"/>
      <c r="E208" s="33"/>
      <c r="F208" s="31">
        <f>F152+F180</f>
        <v>0</v>
      </c>
    </row>
    <row r="209" spans="1:6" x14ac:dyDescent="0.25">
      <c r="A209" s="32" t="s">
        <v>161</v>
      </c>
      <c r="B209" s="32"/>
      <c r="C209" s="32"/>
      <c r="D209" s="32"/>
      <c r="E209" s="33"/>
      <c r="F209" s="31">
        <f>SUM(F181,F153)</f>
        <v>49375989</v>
      </c>
    </row>
    <row r="210" spans="1:6" x14ac:dyDescent="0.25">
      <c r="A210" s="33" t="s">
        <v>61</v>
      </c>
      <c r="B210" s="33"/>
      <c r="C210" s="33"/>
      <c r="D210" s="33"/>
      <c r="E210" s="33"/>
      <c r="F210" s="31">
        <f>F182+F154</f>
        <v>0</v>
      </c>
    </row>
    <row r="211" spans="1:6" x14ac:dyDescent="0.25">
      <c r="A211" s="313" t="s">
        <v>62</v>
      </c>
      <c r="B211" s="313"/>
      <c r="C211" s="313"/>
      <c r="D211" s="313"/>
      <c r="E211" s="33"/>
      <c r="F211" s="31">
        <f>F183+F155</f>
        <v>50800</v>
      </c>
    </row>
    <row r="212" spans="1:6" x14ac:dyDescent="0.25">
      <c r="A212" s="34" t="s">
        <v>149</v>
      </c>
      <c r="B212" s="34"/>
      <c r="C212" s="34"/>
      <c r="D212" s="34"/>
      <c r="E212" s="34"/>
      <c r="F212" s="35">
        <f>F156</f>
        <v>0</v>
      </c>
    </row>
    <row r="213" spans="1:6" x14ac:dyDescent="0.25">
      <c r="A213" s="313" t="s">
        <v>63</v>
      </c>
      <c r="B213" s="313"/>
      <c r="C213" s="313"/>
      <c r="D213" s="313"/>
      <c r="E213" s="33"/>
      <c r="F213" s="31">
        <f>SUM(F204:F212)</f>
        <v>73778325</v>
      </c>
    </row>
    <row r="214" spans="1:6" x14ac:dyDescent="0.25">
      <c r="A214" s="33"/>
      <c r="B214" s="33"/>
      <c r="C214" s="33"/>
      <c r="D214" s="33"/>
      <c r="E214" s="33"/>
      <c r="F214" s="31"/>
    </row>
    <row r="215" spans="1:6" x14ac:dyDescent="0.25">
      <c r="A215" s="33"/>
      <c r="B215" s="33"/>
      <c r="C215" s="33"/>
      <c r="D215" s="33"/>
      <c r="E215" s="33"/>
      <c r="F215" s="31"/>
    </row>
    <row r="216" spans="1:6" x14ac:dyDescent="0.25">
      <c r="A216" s="315"/>
      <c r="B216" s="315"/>
      <c r="C216" s="315"/>
      <c r="D216" s="315"/>
      <c r="E216" s="315"/>
      <c r="F216" s="315"/>
    </row>
    <row r="217" spans="1:6" x14ac:dyDescent="0.25">
      <c r="A217" s="313" t="s">
        <v>76</v>
      </c>
      <c r="B217" s="313"/>
      <c r="C217" s="313"/>
      <c r="D217" s="313"/>
      <c r="E217" s="313"/>
      <c r="F217" s="313"/>
    </row>
    <row r="218" spans="1:6" x14ac:dyDescent="0.25">
      <c r="A218" s="315"/>
      <c r="B218" s="315"/>
      <c r="C218" s="315"/>
      <c r="D218" s="315"/>
      <c r="E218" s="315"/>
      <c r="F218" s="315"/>
    </row>
    <row r="219" spans="1:6" x14ac:dyDescent="0.25">
      <c r="A219" s="313" t="s">
        <v>65</v>
      </c>
      <c r="B219" s="313"/>
      <c r="C219" s="313"/>
      <c r="D219" s="313"/>
      <c r="E219" s="33"/>
      <c r="F219" s="31">
        <f>SUM(F190,F163)</f>
        <v>10511784</v>
      </c>
    </row>
    <row r="220" spans="1:6" x14ac:dyDescent="0.25">
      <c r="A220" s="33" t="s">
        <v>162</v>
      </c>
      <c r="B220" s="33"/>
      <c r="C220" s="33"/>
      <c r="D220" s="33"/>
      <c r="E220" s="33"/>
      <c r="F220" s="31">
        <f>F191+F164</f>
        <v>1253</v>
      </c>
    </row>
    <row r="221" spans="1:6" x14ac:dyDescent="0.25">
      <c r="A221" s="313" t="s">
        <v>66</v>
      </c>
      <c r="B221" s="313"/>
      <c r="C221" s="313"/>
      <c r="D221" s="313"/>
      <c r="E221" s="33"/>
      <c r="F221" s="31">
        <f>F192+F165</f>
        <v>5274140</v>
      </c>
    </row>
    <row r="222" spans="1:6" x14ac:dyDescent="0.25">
      <c r="A222" s="313" t="s">
        <v>67</v>
      </c>
      <c r="B222" s="313"/>
      <c r="C222" s="313"/>
      <c r="D222" s="313"/>
      <c r="E222" s="33"/>
      <c r="F222" s="31">
        <f>F193+F166</f>
        <v>978519</v>
      </c>
    </row>
    <row r="223" spans="1:6" x14ac:dyDescent="0.25">
      <c r="A223" s="313" t="s">
        <v>68</v>
      </c>
      <c r="B223" s="313"/>
      <c r="C223" s="313"/>
      <c r="D223" s="313"/>
      <c r="E223" s="33"/>
      <c r="F223" s="31">
        <f>F194+F167</f>
        <v>7636640</v>
      </c>
    </row>
    <row r="224" spans="1:6" x14ac:dyDescent="0.25">
      <c r="A224" s="33" t="s">
        <v>72</v>
      </c>
      <c r="B224" s="33"/>
      <c r="C224" s="33"/>
      <c r="D224" s="33"/>
      <c r="E224" s="33"/>
      <c r="F224" s="31">
        <f>SUM(F195,F168)</f>
        <v>10591105</v>
      </c>
    </row>
    <row r="225" spans="1:6" x14ac:dyDescent="0.25">
      <c r="A225" s="33" t="s">
        <v>73</v>
      </c>
      <c r="B225" s="33"/>
      <c r="C225" s="33"/>
      <c r="D225" s="33"/>
      <c r="E225" s="33"/>
      <c r="F225" s="31">
        <f>SUM(F196,F169)</f>
        <v>38784884</v>
      </c>
    </row>
    <row r="226" spans="1:6" x14ac:dyDescent="0.25">
      <c r="A226" s="36" t="s">
        <v>152</v>
      </c>
      <c r="B226" s="36"/>
      <c r="C226" s="36"/>
      <c r="D226" s="37"/>
      <c r="E226" s="37"/>
      <c r="F226" s="128">
        <f>F197+F171</f>
        <v>0</v>
      </c>
    </row>
    <row r="227" spans="1:6" x14ac:dyDescent="0.25">
      <c r="A227" s="314" t="s">
        <v>63</v>
      </c>
      <c r="B227" s="314"/>
      <c r="C227" s="314"/>
      <c r="D227" s="314"/>
      <c r="E227" s="33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3.2" x14ac:dyDescent="0.25"/>
  <cols>
    <col min="1" max="1" width="35.88671875" customWidth="1"/>
    <col min="2" max="2" width="7.6640625" style="89" customWidth="1"/>
    <col min="3" max="3" width="8" customWidth="1"/>
    <col min="4" max="4" width="13" customWidth="1"/>
    <col min="5" max="5" width="12.6640625" customWidth="1"/>
    <col min="6" max="9" width="11.109375" customWidth="1"/>
    <col min="10" max="10" width="12.88671875" customWidth="1"/>
    <col min="11" max="11" width="13.5546875" style="94" customWidth="1"/>
    <col min="12" max="12" width="12.44140625" customWidth="1"/>
  </cols>
  <sheetData>
    <row r="1" spans="1:12" x14ac:dyDescent="0.25">
      <c r="A1" s="361" t="s">
        <v>82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1:12" x14ac:dyDescent="0.25">
      <c r="F2" s="2"/>
    </row>
    <row r="3" spans="1:12" x14ac:dyDescent="0.25">
      <c r="E3" s="5"/>
      <c r="F3" s="3"/>
      <c r="K3" s="95"/>
    </row>
    <row r="4" spans="1:12" x14ac:dyDescent="0.25">
      <c r="A4" s="456" t="s">
        <v>19</v>
      </c>
      <c r="B4" s="458" t="s">
        <v>0</v>
      </c>
      <c r="C4" s="456" t="s">
        <v>44</v>
      </c>
      <c r="D4" s="456" t="s">
        <v>21</v>
      </c>
      <c r="E4" s="460" t="s">
        <v>137</v>
      </c>
      <c r="F4" s="462" t="s">
        <v>164</v>
      </c>
      <c r="G4" s="463"/>
      <c r="H4" s="463"/>
      <c r="I4" s="464"/>
      <c r="J4" s="460" t="s">
        <v>142</v>
      </c>
      <c r="K4" s="465" t="s">
        <v>166</v>
      </c>
      <c r="L4" s="466" t="s">
        <v>165</v>
      </c>
    </row>
    <row r="5" spans="1:12" ht="32.25" customHeight="1" x14ac:dyDescent="0.25">
      <c r="A5" s="457"/>
      <c r="B5" s="459"/>
      <c r="C5" s="457"/>
      <c r="D5" s="457"/>
      <c r="E5" s="461"/>
      <c r="F5" s="130" t="s">
        <v>43</v>
      </c>
      <c r="G5" s="131" t="s">
        <v>144</v>
      </c>
      <c r="H5" s="131" t="s">
        <v>163</v>
      </c>
      <c r="I5" s="131" t="s">
        <v>141</v>
      </c>
      <c r="J5" s="461"/>
      <c r="K5" s="465"/>
      <c r="L5" s="466"/>
    </row>
    <row r="6" spans="1:12" x14ac:dyDescent="0.25">
      <c r="A6" s="436" t="s">
        <v>38</v>
      </c>
      <c r="B6" s="332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96">
        <v>40000</v>
      </c>
      <c r="L6" s="4">
        <f>J6-K6</f>
        <v>0</v>
      </c>
    </row>
    <row r="7" spans="1:12" x14ac:dyDescent="0.25">
      <c r="A7" s="436"/>
      <c r="B7" s="33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5">
      <c r="A8" s="436"/>
      <c r="B8" s="332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96">
        <v>1287</v>
      </c>
      <c r="L8" s="4">
        <f t="shared" si="1"/>
        <v>570</v>
      </c>
    </row>
    <row r="9" spans="1:12" x14ac:dyDescent="0.25">
      <c r="A9" s="436"/>
      <c r="B9" s="33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38">
        <f t="shared" si="1"/>
        <v>0</v>
      </c>
    </row>
    <row r="10" spans="1:12" x14ac:dyDescent="0.25">
      <c r="A10" s="436"/>
      <c r="B10" s="33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5">
      <c r="A11" s="437" t="s">
        <v>50</v>
      </c>
      <c r="B11" s="295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4534589</v>
      </c>
      <c r="L11" s="4">
        <f t="shared" si="1"/>
        <v>2470674</v>
      </c>
    </row>
    <row r="12" spans="1:12" x14ac:dyDescent="0.25">
      <c r="A12" s="438"/>
      <c r="B12" s="296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4052373</v>
      </c>
      <c r="L12" s="4">
        <f t="shared" si="1"/>
        <v>447627</v>
      </c>
    </row>
    <row r="13" spans="1:12" x14ac:dyDescent="0.25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12623625</v>
      </c>
      <c r="L13" s="4">
        <f t="shared" si="1"/>
        <v>7122875</v>
      </c>
    </row>
    <row r="14" spans="1:12" x14ac:dyDescent="0.25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10328397</v>
      </c>
      <c r="L14" s="4">
        <f>J14-K14</f>
        <v>5930553</v>
      </c>
    </row>
    <row r="15" spans="1:12" x14ac:dyDescent="0.25">
      <c r="A15" s="437" t="s">
        <v>46</v>
      </c>
      <c r="B15" s="33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5">
      <c r="A16" s="439"/>
      <c r="B16" s="33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5">
      <c r="A17" s="439"/>
      <c r="B17" s="33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5">
      <c r="A18" s="439"/>
      <c r="B18" s="33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5">
      <c r="A19" s="439"/>
      <c r="B19" s="33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5">
      <c r="A20" s="440" t="s">
        <v>47</v>
      </c>
      <c r="B20" s="295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3" x14ac:dyDescent="0.25">
      <c r="A21" s="441"/>
      <c r="B21" s="336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5">
      <c r="A22" s="441"/>
      <c r="B22" s="296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5">
      <c r="A23" s="441"/>
      <c r="B23" s="295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3" x14ac:dyDescent="0.25">
      <c r="A24" s="442"/>
      <c r="B24" s="296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3" ht="21" customHeight="1" x14ac:dyDescent="0.25">
      <c r="A25" s="347" t="s">
        <v>132</v>
      </c>
      <c r="B25" s="424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5">
      <c r="A26" s="348"/>
      <c r="B26" s="425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5">
      <c r="A27" s="349"/>
      <c r="B27" s="129" t="s">
        <v>128</v>
      </c>
      <c r="C27" s="111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96">
        <v>1643</v>
      </c>
      <c r="L27" s="38">
        <f t="shared" si="1"/>
        <v>0</v>
      </c>
      <c r="M27" s="132"/>
    </row>
    <row r="28" spans="1:13" x14ac:dyDescent="0.25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96">
        <v>205726363</v>
      </c>
      <c r="L28" s="4">
        <f t="shared" si="1"/>
        <v>83808943</v>
      </c>
    </row>
    <row r="29" spans="1:13" x14ac:dyDescent="0.25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1567586</v>
      </c>
      <c r="L29" s="4">
        <f t="shared" si="1"/>
        <v>1628972</v>
      </c>
    </row>
    <row r="30" spans="1:13" x14ac:dyDescent="0.25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33433549</v>
      </c>
      <c r="L30" s="4">
        <f t="shared" si="1"/>
        <v>14069123</v>
      </c>
    </row>
    <row r="31" spans="1:13" ht="34.5" customHeight="1" x14ac:dyDescent="0.25">
      <c r="A31" s="433" t="s">
        <v>85</v>
      </c>
      <c r="B31" s="434"/>
      <c r="C31" s="435"/>
      <c r="D31" s="122">
        <f t="shared" ref="D31:L31" si="2">SUM(D6:D30)</f>
        <v>426209554</v>
      </c>
      <c r="E31" s="122">
        <f t="shared" si="2"/>
        <v>508884280</v>
      </c>
      <c r="F31" s="122">
        <f t="shared" si="2"/>
        <v>0</v>
      </c>
      <c r="G31" s="122">
        <f t="shared" si="2"/>
        <v>12252421</v>
      </c>
      <c r="H31" s="122">
        <f t="shared" si="2"/>
        <v>-1740637</v>
      </c>
      <c r="I31" s="122">
        <f t="shared" si="2"/>
        <v>2000</v>
      </c>
      <c r="J31" s="122">
        <f t="shared" si="2"/>
        <v>519398064</v>
      </c>
      <c r="K31" s="123">
        <f t="shared" si="2"/>
        <v>369326163</v>
      </c>
      <c r="L31" s="122">
        <f t="shared" si="2"/>
        <v>150071901</v>
      </c>
    </row>
    <row r="32" spans="1:13" x14ac:dyDescent="0.25">
      <c r="A32" s="293" t="s">
        <v>18</v>
      </c>
      <c r="B32" s="338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98">
        <v>0</v>
      </c>
      <c r="L32" s="4">
        <f t="shared" ref="L32:L94" si="4">J32-K32</f>
        <v>24000</v>
      </c>
    </row>
    <row r="33" spans="1:12" x14ac:dyDescent="0.25">
      <c r="A33" s="321"/>
      <c r="B33" s="339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5">
      <c r="A34" s="321"/>
      <c r="B34" s="339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5">
      <c r="A35" s="321"/>
      <c r="B35" s="339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98">
        <v>6045718</v>
      </c>
      <c r="L35" s="4">
        <f t="shared" si="4"/>
        <v>11369240</v>
      </c>
    </row>
    <row r="36" spans="1:12" x14ac:dyDescent="0.25">
      <c r="A36" s="321"/>
      <c r="B36" s="339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5">
      <c r="A37" s="321"/>
      <c r="B37" s="339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98">
        <v>75953</v>
      </c>
      <c r="L37" s="4">
        <f t="shared" si="4"/>
        <v>18697</v>
      </c>
    </row>
    <row r="38" spans="1:12" x14ac:dyDescent="0.25">
      <c r="A38" s="321"/>
      <c r="B38" s="339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5">
      <c r="A39" s="321"/>
      <c r="B39" s="340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98">
        <v>80000</v>
      </c>
      <c r="L39" s="38">
        <f t="shared" si="4"/>
        <v>0</v>
      </c>
    </row>
    <row r="40" spans="1:12" x14ac:dyDescent="0.25">
      <c r="A40" s="321"/>
      <c r="B40" s="295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5">
      <c r="A41" s="321"/>
      <c r="B41" s="337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5">
      <c r="A42" s="321"/>
      <c r="B42" s="337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98">
        <v>243194245</v>
      </c>
      <c r="L42" s="4">
        <f t="shared" si="4"/>
        <v>99508291</v>
      </c>
    </row>
    <row r="43" spans="1:12" x14ac:dyDescent="0.25">
      <c r="A43" s="293" t="s">
        <v>24</v>
      </c>
      <c r="B43" s="295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98">
        <v>3579633</v>
      </c>
      <c r="L43" s="4">
        <f t="shared" si="4"/>
        <v>3425630</v>
      </c>
    </row>
    <row r="44" spans="1:12" x14ac:dyDescent="0.25">
      <c r="A44" s="294"/>
      <c r="B44" s="296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98">
        <v>3967790</v>
      </c>
      <c r="L44" s="4">
        <f t="shared" si="4"/>
        <v>532210</v>
      </c>
    </row>
    <row r="45" spans="1:12" x14ac:dyDescent="0.25">
      <c r="A45" s="293" t="s">
        <v>30</v>
      </c>
      <c r="B45" s="295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98">
        <v>8895209</v>
      </c>
      <c r="L45" s="4">
        <f t="shared" si="4"/>
        <v>3841291</v>
      </c>
    </row>
    <row r="46" spans="1:12" x14ac:dyDescent="0.25">
      <c r="A46" s="294"/>
      <c r="B46" s="296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98">
        <v>50000</v>
      </c>
      <c r="L46" s="4">
        <f t="shared" si="4"/>
        <v>0</v>
      </c>
    </row>
    <row r="47" spans="1:12" x14ac:dyDescent="0.25">
      <c r="A47" s="293" t="s">
        <v>138</v>
      </c>
      <c r="B47" s="322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98">
        <v>0</v>
      </c>
      <c r="L47" s="4">
        <f>J47-K47</f>
        <v>0</v>
      </c>
    </row>
    <row r="48" spans="1:12" x14ac:dyDescent="0.25">
      <c r="A48" s="312"/>
      <c r="B48" s="323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98">
        <v>10839300</v>
      </c>
      <c r="L48" s="4">
        <f>J48-K48</f>
        <v>5419650</v>
      </c>
    </row>
    <row r="49" spans="1:12" x14ac:dyDescent="0.25">
      <c r="A49" s="293" t="s">
        <v>48</v>
      </c>
      <c r="B49" s="322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5">
      <c r="A50" s="321"/>
      <c r="B50" s="323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5">
      <c r="A51" s="321"/>
      <c r="B51" s="323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5">
      <c r="A52" s="321"/>
      <c r="B52" s="323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98">
        <v>500</v>
      </c>
      <c r="L52" s="4">
        <f t="shared" si="4"/>
        <v>99213</v>
      </c>
    </row>
    <row r="53" spans="1:12" x14ac:dyDescent="0.25">
      <c r="A53" s="321"/>
      <c r="B53" s="323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5">
      <c r="A54" s="321"/>
      <c r="B54" s="323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98">
        <v>100000</v>
      </c>
      <c r="L54" s="4">
        <f t="shared" si="4"/>
        <v>0</v>
      </c>
    </row>
    <row r="55" spans="1:12" x14ac:dyDescent="0.25">
      <c r="A55" s="321"/>
      <c r="B55" s="323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5">
      <c r="A56" s="321"/>
      <c r="B56" s="323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5">
      <c r="A57" s="321"/>
      <c r="B57" s="323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5">
      <c r="A58" s="321"/>
      <c r="B58" s="323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5">
      <c r="A59" s="321"/>
      <c r="B59" s="323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5">
      <c r="A60" s="321"/>
      <c r="B60" s="323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5">
      <c r="A61" s="293" t="s">
        <v>49</v>
      </c>
      <c r="B61" s="77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98">
        <v>8</v>
      </c>
      <c r="L61" s="4">
        <f t="shared" si="4"/>
        <v>0</v>
      </c>
    </row>
    <row r="62" spans="1:12" ht="12.75" customHeight="1" x14ac:dyDescent="0.25">
      <c r="A62" s="321"/>
      <c r="B62" s="346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98">
        <v>630000</v>
      </c>
      <c r="L62" s="4">
        <f t="shared" si="4"/>
        <v>340000</v>
      </c>
    </row>
    <row r="63" spans="1:12" x14ac:dyDescent="0.25">
      <c r="A63" s="321"/>
      <c r="B63" s="346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98">
        <v>736000</v>
      </c>
      <c r="L63" s="4">
        <f t="shared" si="4"/>
        <v>10055000</v>
      </c>
    </row>
    <row r="64" spans="1:12" x14ac:dyDescent="0.25">
      <c r="A64" s="321"/>
      <c r="B64" s="346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98">
        <v>120050</v>
      </c>
      <c r="L64" s="4">
        <f t="shared" si="4"/>
        <v>2992232</v>
      </c>
    </row>
    <row r="65" spans="1:12" x14ac:dyDescent="0.25">
      <c r="A65" s="321"/>
      <c r="B65" s="346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98">
        <v>0</v>
      </c>
      <c r="L65" s="4">
        <f t="shared" si="4"/>
        <v>230000</v>
      </c>
    </row>
    <row r="66" spans="1:12" x14ac:dyDescent="0.25">
      <c r="A66" s="321"/>
      <c r="B66" s="346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98">
        <v>0</v>
      </c>
      <c r="L66" s="4">
        <f t="shared" si="4"/>
        <v>72000</v>
      </c>
    </row>
    <row r="67" spans="1:12" x14ac:dyDescent="0.25">
      <c r="A67" s="321"/>
      <c r="B67" s="346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98">
        <v>0</v>
      </c>
      <c r="L67" s="4">
        <f t="shared" si="4"/>
        <v>230000</v>
      </c>
    </row>
    <row r="68" spans="1:12" x14ac:dyDescent="0.25">
      <c r="A68" s="321"/>
      <c r="B68" s="346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98">
        <v>750000</v>
      </c>
      <c r="L68" s="4">
        <f t="shared" si="4"/>
        <v>7259100</v>
      </c>
    </row>
    <row r="69" spans="1:12" x14ac:dyDescent="0.25">
      <c r="A69" s="321"/>
      <c r="B69" s="346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98">
        <v>2436000</v>
      </c>
      <c r="L69" s="4">
        <f t="shared" si="4"/>
        <v>11563992</v>
      </c>
    </row>
    <row r="70" spans="1:12" x14ac:dyDescent="0.25">
      <c r="A70" s="321"/>
      <c r="B70" s="346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98">
        <v>0</v>
      </c>
      <c r="L70" s="4">
        <f t="shared" si="4"/>
        <v>292100</v>
      </c>
    </row>
    <row r="71" spans="1:12" x14ac:dyDescent="0.25">
      <c r="A71" s="321"/>
      <c r="B71" s="346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98">
        <v>657720</v>
      </c>
      <c r="L71" s="4">
        <f t="shared" si="4"/>
        <v>4470201</v>
      </c>
    </row>
    <row r="72" spans="1:12" x14ac:dyDescent="0.25">
      <c r="A72" s="321"/>
      <c r="B72" s="346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98">
        <v>1900</v>
      </c>
      <c r="L72" s="4">
        <f t="shared" si="4"/>
        <v>227592</v>
      </c>
    </row>
    <row r="73" spans="1:12" x14ac:dyDescent="0.25">
      <c r="A73" s="321"/>
      <c r="B73" s="346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98">
        <v>0</v>
      </c>
      <c r="L73" s="4">
        <f t="shared" si="4"/>
        <v>0</v>
      </c>
    </row>
    <row r="74" spans="1:12" x14ac:dyDescent="0.25">
      <c r="A74" s="321"/>
      <c r="B74" s="346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98">
        <v>704400</v>
      </c>
      <c r="L74" s="4">
        <f t="shared" si="4"/>
        <v>0</v>
      </c>
    </row>
    <row r="75" spans="1:12" x14ac:dyDescent="0.25">
      <c r="A75" s="321"/>
      <c r="B75" s="346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98">
        <v>1818096</v>
      </c>
      <c r="L75" s="4">
        <f t="shared" si="4"/>
        <v>0</v>
      </c>
    </row>
    <row r="76" spans="1:12" x14ac:dyDescent="0.25">
      <c r="A76" s="321"/>
      <c r="B76" s="346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98">
        <v>2568661</v>
      </c>
      <c r="L76" s="4">
        <f t="shared" si="4"/>
        <v>109899</v>
      </c>
    </row>
    <row r="77" spans="1:12" x14ac:dyDescent="0.25">
      <c r="A77" s="321"/>
      <c r="B77" s="346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98">
        <v>1374613</v>
      </c>
      <c r="L77" s="4">
        <f t="shared" si="4"/>
        <v>29672</v>
      </c>
    </row>
    <row r="78" spans="1:12" x14ac:dyDescent="0.25">
      <c r="A78" s="321"/>
      <c r="B78" s="346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98">
        <v>2828729</v>
      </c>
      <c r="L78" s="4">
        <f t="shared" si="4"/>
        <v>1293214</v>
      </c>
    </row>
    <row r="79" spans="1:12" x14ac:dyDescent="0.25">
      <c r="A79" s="294"/>
      <c r="B79" s="346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98">
        <v>493942</v>
      </c>
      <c r="L79" s="4">
        <f t="shared" si="4"/>
        <v>618982</v>
      </c>
    </row>
    <row r="80" spans="1:12" ht="16.5" customHeight="1" x14ac:dyDescent="0.25">
      <c r="A80" s="430" t="s">
        <v>127</v>
      </c>
      <c r="B80" s="424" t="s">
        <v>128</v>
      </c>
      <c r="C80" s="116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98">
        <v>1582242</v>
      </c>
      <c r="L80" s="4">
        <f t="shared" si="4"/>
        <v>1582242</v>
      </c>
    </row>
    <row r="81" spans="1:13" x14ac:dyDescent="0.25">
      <c r="A81" s="431"/>
      <c r="B81" s="429"/>
      <c r="C81" s="116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98">
        <v>276891</v>
      </c>
      <c r="L81" s="4">
        <f t="shared" si="4"/>
        <v>276892</v>
      </c>
    </row>
    <row r="82" spans="1:13" x14ac:dyDescent="0.25">
      <c r="A82" s="431"/>
      <c r="B82" s="429"/>
      <c r="C82" s="116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98">
        <v>2756</v>
      </c>
      <c r="L82" s="4">
        <f t="shared" si="4"/>
        <v>2403710</v>
      </c>
      <c r="M82" s="132"/>
    </row>
    <row r="83" spans="1:13" x14ac:dyDescent="0.25">
      <c r="A83" s="431"/>
      <c r="B83" s="429"/>
      <c r="C83" s="116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98">
        <v>0</v>
      </c>
      <c r="L83" s="4">
        <f t="shared" si="4"/>
        <v>540157</v>
      </c>
      <c r="M83" s="132"/>
    </row>
    <row r="84" spans="1:13" x14ac:dyDescent="0.25">
      <c r="A84" s="431"/>
      <c r="B84" s="429"/>
      <c r="C84" s="116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98">
        <v>0</v>
      </c>
      <c r="L84" s="4">
        <f t="shared" si="4"/>
        <v>846181</v>
      </c>
      <c r="M84" s="132"/>
    </row>
    <row r="85" spans="1:13" x14ac:dyDescent="0.25">
      <c r="A85" s="431"/>
      <c r="B85" s="429"/>
      <c r="C85" s="116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98">
        <v>3275748</v>
      </c>
      <c r="L85" s="4">
        <f t="shared" si="4"/>
        <v>805616</v>
      </c>
      <c r="M85" s="132"/>
    </row>
    <row r="86" spans="1:13" x14ac:dyDescent="0.25">
      <c r="A86" s="431"/>
      <c r="B86" s="429"/>
      <c r="C86" s="116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98">
        <v>0</v>
      </c>
      <c r="L86" s="4">
        <f t="shared" si="4"/>
        <v>354000</v>
      </c>
      <c r="M86" s="132"/>
    </row>
    <row r="87" spans="1:13" x14ac:dyDescent="0.25">
      <c r="A87" s="431"/>
      <c r="B87" s="429"/>
      <c r="C87" s="116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98">
        <v>7696</v>
      </c>
      <c r="L87" s="38">
        <f t="shared" si="4"/>
        <v>1045621</v>
      </c>
      <c r="M87" s="132"/>
    </row>
    <row r="88" spans="1:13" x14ac:dyDescent="0.25">
      <c r="A88" s="431"/>
      <c r="B88" s="429"/>
      <c r="C88" s="116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98">
        <v>0</v>
      </c>
      <c r="L88" s="4">
        <f t="shared" si="4"/>
        <v>840000</v>
      </c>
      <c r="M88" s="132"/>
    </row>
    <row r="89" spans="1:13" x14ac:dyDescent="0.25">
      <c r="A89" s="431"/>
      <c r="B89" s="429"/>
      <c r="C89" s="116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98">
        <v>0</v>
      </c>
      <c r="L89" s="4">
        <f t="shared" si="4"/>
        <v>262453</v>
      </c>
      <c r="M89" s="132"/>
    </row>
    <row r="90" spans="1:13" x14ac:dyDescent="0.25">
      <c r="A90" s="431"/>
      <c r="B90" s="429"/>
      <c r="C90" s="116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98">
        <v>0</v>
      </c>
      <c r="L90" s="4">
        <f t="shared" si="4"/>
        <v>376800</v>
      </c>
      <c r="M90" s="132"/>
    </row>
    <row r="91" spans="1:13" ht="13.5" customHeight="1" x14ac:dyDescent="0.25">
      <c r="A91" s="431"/>
      <c r="B91" s="429"/>
      <c r="C91" s="116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98">
        <v>0</v>
      </c>
      <c r="L91" s="4">
        <f t="shared" si="4"/>
        <v>7700200</v>
      </c>
    </row>
    <row r="92" spans="1:13" ht="13.5" customHeight="1" x14ac:dyDescent="0.25">
      <c r="A92" s="431"/>
      <c r="B92" s="429"/>
      <c r="C92" s="116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98">
        <v>0</v>
      </c>
      <c r="L92" s="4">
        <f t="shared" si="4"/>
        <v>2251652</v>
      </c>
    </row>
    <row r="93" spans="1:13" x14ac:dyDescent="0.25">
      <c r="A93" s="431"/>
      <c r="B93" s="429"/>
      <c r="C93" s="116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98">
        <v>0</v>
      </c>
      <c r="L93" s="4">
        <f t="shared" si="4"/>
        <v>30539278</v>
      </c>
    </row>
    <row r="94" spans="1:13" x14ac:dyDescent="0.25">
      <c r="A94" s="432"/>
      <c r="B94" s="425"/>
      <c r="C94" s="116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98">
        <v>0</v>
      </c>
      <c r="L94" s="4">
        <f t="shared" si="4"/>
        <v>8245606</v>
      </c>
    </row>
    <row r="95" spans="1:13" ht="23.25" customHeight="1" x14ac:dyDescent="0.25">
      <c r="A95" s="433" t="s">
        <v>86</v>
      </c>
      <c r="B95" s="434"/>
      <c r="C95" s="435"/>
      <c r="D95" s="122">
        <f t="shared" ref="D95:L95" si="5">SUM(D32:D94)</f>
        <v>426209554</v>
      </c>
      <c r="E95" s="122">
        <f t="shared" si="5"/>
        <v>508884280</v>
      </c>
      <c r="F95" s="122">
        <f t="shared" si="5"/>
        <v>0</v>
      </c>
      <c r="G95" s="122">
        <f t="shared" si="5"/>
        <v>12252421</v>
      </c>
      <c r="H95" s="122">
        <f t="shared" si="5"/>
        <v>-1740637</v>
      </c>
      <c r="I95" s="122">
        <f t="shared" si="5"/>
        <v>2000</v>
      </c>
      <c r="J95" s="122">
        <f t="shared" si="5"/>
        <v>519398064</v>
      </c>
      <c r="K95" s="122">
        <f t="shared" si="5"/>
        <v>297303580</v>
      </c>
      <c r="L95" s="122">
        <f t="shared" si="5"/>
        <v>222094484</v>
      </c>
    </row>
    <row r="96" spans="1:13" x14ac:dyDescent="0.25">
      <c r="F96" s="2"/>
    </row>
    <row r="97" spans="1:12" x14ac:dyDescent="0.25">
      <c r="F97" s="2"/>
    </row>
    <row r="98" spans="1:12" x14ac:dyDescent="0.25">
      <c r="F98" s="2"/>
    </row>
    <row r="99" spans="1:12" ht="15.6" x14ac:dyDescent="0.3">
      <c r="A99" s="64" t="s">
        <v>140</v>
      </c>
      <c r="F99" s="2"/>
    </row>
    <row r="100" spans="1:12" x14ac:dyDescent="0.25">
      <c r="G100" s="70">
        <v>43738</v>
      </c>
      <c r="L100" s="55"/>
    </row>
    <row r="101" spans="1:12" s="79" customFormat="1" ht="30.6" x14ac:dyDescent="0.25">
      <c r="A101" s="341" t="s">
        <v>101</v>
      </c>
      <c r="B101" s="342"/>
      <c r="C101" s="78" t="s">
        <v>44</v>
      </c>
      <c r="D101" s="80" t="s">
        <v>21</v>
      </c>
      <c r="E101" s="80" t="s">
        <v>129</v>
      </c>
      <c r="F101" s="81" t="s">
        <v>43</v>
      </c>
      <c r="G101" s="93" t="s">
        <v>126</v>
      </c>
      <c r="H101" s="93" t="s">
        <v>83</v>
      </c>
      <c r="I101" s="93" t="s">
        <v>141</v>
      </c>
      <c r="J101" s="80" t="s">
        <v>137</v>
      </c>
      <c r="K101" s="99" t="s">
        <v>135</v>
      </c>
    </row>
    <row r="102" spans="1:12" x14ac:dyDescent="0.25">
      <c r="A102" s="343"/>
      <c r="B102" s="330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5">
      <c r="A103" s="343"/>
      <c r="B103" s="330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5">
      <c r="A104" s="343"/>
      <c r="B104" s="330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5">
      <c r="A105" s="343"/>
      <c r="B105" s="330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5">
      <c r="A106" s="343"/>
      <c r="B106" s="330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5">
      <c r="A107" s="343"/>
      <c r="B107" s="330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5">
      <c r="A108" s="343"/>
      <c r="B108" s="330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5">
      <c r="A109" s="343"/>
      <c r="B109" s="330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0">
        <f t="shared" si="12"/>
        <v>28044581</v>
      </c>
    </row>
    <row r="110" spans="1:12" x14ac:dyDescent="0.25">
      <c r="A110" s="343"/>
      <c r="B110" s="330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2">
        <f t="shared" si="13"/>
        <v>28044581</v>
      </c>
      <c r="L110" s="1"/>
    </row>
    <row r="111" spans="1:12" x14ac:dyDescent="0.25">
      <c r="A111" s="343"/>
      <c r="B111" s="330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5">
      <c r="A112" s="343"/>
      <c r="B112" s="330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38">
        <f t="shared" si="15"/>
        <v>2212242</v>
      </c>
    </row>
    <row r="113" spans="1:12" x14ac:dyDescent="0.25">
      <c r="A113" s="343"/>
      <c r="B113" s="330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38">
        <f t="shared" si="16"/>
        <v>736000</v>
      </c>
    </row>
    <row r="114" spans="1:12" x14ac:dyDescent="0.25">
      <c r="A114" s="343"/>
      <c r="B114" s="330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5">
      <c r="A115" s="343"/>
      <c r="B115" s="330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5">
      <c r="A116" s="343"/>
      <c r="B116" s="330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5">
      <c r="A117" s="343"/>
      <c r="B117" s="330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0">
        <f t="shared" si="20"/>
        <v>0</v>
      </c>
    </row>
    <row r="118" spans="1:12" x14ac:dyDescent="0.25">
      <c r="A118" s="343"/>
      <c r="B118" s="330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0">
        <f t="shared" si="21"/>
        <v>0</v>
      </c>
    </row>
    <row r="119" spans="1:12" x14ac:dyDescent="0.25">
      <c r="A119" s="343"/>
      <c r="B119" s="330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5">
      <c r="A120" s="343"/>
      <c r="B120" s="330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5">
      <c r="A121" s="343"/>
      <c r="B121" s="330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5">
      <c r="A122" s="343"/>
      <c r="B122" s="330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0">
        <f t="shared" si="25"/>
        <v>0</v>
      </c>
    </row>
    <row r="123" spans="1:12" x14ac:dyDescent="0.25">
      <c r="A123" s="343"/>
      <c r="B123" s="330"/>
      <c r="C123" s="63" t="s">
        <v>117</v>
      </c>
      <c r="D123" s="101">
        <f t="shared" ref="D123:J123" si="26">D36+D86</f>
        <v>0</v>
      </c>
      <c r="E123" s="101">
        <f t="shared" si="26"/>
        <v>73260</v>
      </c>
      <c r="F123" s="101">
        <f t="shared" si="26"/>
        <v>354000</v>
      </c>
      <c r="G123" s="101">
        <f t="shared" si="26"/>
        <v>0</v>
      </c>
      <c r="H123" s="101">
        <f t="shared" si="26"/>
        <v>0</v>
      </c>
      <c r="I123" s="101">
        <f t="shared" si="26"/>
        <v>0</v>
      </c>
      <c r="J123" s="101">
        <f t="shared" si="26"/>
        <v>427260</v>
      </c>
      <c r="K123" s="101">
        <f>K36+K86</f>
        <v>73260</v>
      </c>
    </row>
    <row r="124" spans="1:12" x14ac:dyDescent="0.25">
      <c r="A124" s="343"/>
      <c r="B124" s="330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5">
      <c r="A125" s="343"/>
      <c r="B125" s="330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0">
        <f t="shared" si="28"/>
        <v>83000</v>
      </c>
    </row>
    <row r="126" spans="1:12" x14ac:dyDescent="0.25">
      <c r="A126" s="343"/>
      <c r="B126" s="330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5">
      <c r="A127" s="343"/>
      <c r="B127" s="330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5">
      <c r="A128" s="343"/>
      <c r="B128" s="330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0">
        <f t="shared" si="31"/>
        <v>0</v>
      </c>
    </row>
    <row r="129" spans="1:12" x14ac:dyDescent="0.25">
      <c r="A129" s="343"/>
      <c r="B129" s="330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19">
        <f t="shared" si="32"/>
        <v>12478362</v>
      </c>
    </row>
    <row r="130" spans="1:12" x14ac:dyDescent="0.25">
      <c r="A130" s="343"/>
      <c r="B130" s="330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0">
        <f t="shared" si="33"/>
        <v>10889300</v>
      </c>
    </row>
    <row r="131" spans="1:12" x14ac:dyDescent="0.25">
      <c r="A131" s="343"/>
      <c r="B131" s="330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2">
        <f t="shared" si="34"/>
        <v>23367662</v>
      </c>
      <c r="L131" s="1"/>
    </row>
    <row r="132" spans="1:12" x14ac:dyDescent="0.25">
      <c r="A132" s="343"/>
      <c r="B132" s="330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5">
      <c r="A133" s="343"/>
      <c r="B133" s="330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5">
      <c r="A134" s="343"/>
      <c r="B134" s="330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5">
      <c r="A135" s="343"/>
      <c r="B135" s="330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5">
      <c r="A136" s="343"/>
      <c r="B136" s="330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5">
      <c r="A137" s="343"/>
      <c r="B137" s="330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5">
      <c r="A138" s="343"/>
      <c r="B138" s="330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5">
      <c r="A139" s="343"/>
      <c r="B139" s="330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5">
      <c r="A140" s="343"/>
      <c r="B140" s="330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03">
        <f t="shared" si="41"/>
        <v>3967790</v>
      </c>
      <c r="L140" s="1"/>
    </row>
    <row r="141" spans="1:12" x14ac:dyDescent="0.25">
      <c r="A141" s="343"/>
      <c r="B141" s="330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04">
        <f t="shared" si="42"/>
        <v>243194245</v>
      </c>
      <c r="L141" s="1"/>
    </row>
    <row r="142" spans="1:12" x14ac:dyDescent="0.25">
      <c r="A142" s="344"/>
      <c r="B142" s="345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5">
      <c r="A143" s="1"/>
      <c r="B143" s="91"/>
      <c r="C143" s="1"/>
      <c r="D143" s="1"/>
      <c r="E143" s="1"/>
      <c r="F143" s="68"/>
      <c r="G143" s="1"/>
      <c r="H143" s="1"/>
      <c r="I143" s="1"/>
      <c r="J143" s="1"/>
      <c r="K143" s="105"/>
      <c r="L143" s="1"/>
    </row>
    <row r="144" spans="1:12" x14ac:dyDescent="0.25">
      <c r="C144" s="5"/>
      <c r="D144" s="5"/>
      <c r="F144" s="2"/>
    </row>
    <row r="145" spans="3:6" x14ac:dyDescent="0.25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11</vt:i4>
      </vt:variant>
    </vt:vector>
  </HeadingPairs>
  <TitlesOfParts>
    <vt:vector size="25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2022</vt:lpstr>
      <vt:lpstr>'2019.04.30'!Nyomtatási_cím</vt:lpstr>
      <vt:lpstr>'2022'!Nyomtatási_cím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'2022'!Nyomtatási_terület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Csöbör Barbara</cp:lastModifiedBy>
  <cp:lastPrinted>2023-01-18T13:05:42Z</cp:lastPrinted>
  <dcterms:created xsi:type="dcterms:W3CDTF">2018-05-09T11:44:34Z</dcterms:created>
  <dcterms:modified xsi:type="dcterms:W3CDTF">2023-01-19T09:24:49Z</dcterms:modified>
</cp:coreProperties>
</file>