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D:\TOP-111\Börtön utca\KÖZBESZERZÉS\1-sz kiegészítő tájékoztatás\Módosított anyagok\Honlapra\Útépítés-Vízépítés-Forgalomtechnika-mód\"/>
    </mc:Choice>
  </mc:AlternateContent>
  <bookViews>
    <workbookView xWindow="0" yWindow="0" windowWidth="28800" windowHeight="12210" firstSheet="1" activeTab="2"/>
  </bookViews>
  <sheets>
    <sheet name="Mennyiség számítás" sheetId="1" r:id="rId1"/>
    <sheet name="Előlap" sheetId="2" r:id="rId2"/>
    <sheet name="Tender költségvetés" sheetId="9" r:id="rId3"/>
  </sheets>
  <definedNames>
    <definedName name="_xlnm.Print_Titles" localSheetId="2">'Tender költségvetés'!$50:$50</definedName>
    <definedName name="_xlnm.Print_Area" localSheetId="2">'Tender költségvetés'!$A$1:$L$180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9" l="1"/>
  <c r="J34" i="9"/>
  <c r="K179" i="9"/>
  <c r="J179" i="9"/>
  <c r="K163" i="9"/>
  <c r="J163" i="9"/>
  <c r="J81" i="9" l="1"/>
  <c r="D97" i="9" l="1"/>
  <c r="D98" i="9"/>
  <c r="D102" i="9"/>
  <c r="J103" i="9"/>
  <c r="J114" i="9" l="1"/>
  <c r="I114" i="9"/>
  <c r="K114" i="9" s="1"/>
  <c r="J175" i="9"/>
  <c r="J176" i="9"/>
  <c r="J177" i="9"/>
  <c r="J178" i="9"/>
  <c r="I175" i="9"/>
  <c r="K175" i="9" s="1"/>
  <c r="I176" i="9"/>
  <c r="K176" i="9" s="1"/>
  <c r="I177" i="9"/>
  <c r="K177" i="9" s="1"/>
  <c r="I178" i="9"/>
  <c r="K178" i="9" s="1"/>
  <c r="J174" i="9"/>
  <c r="J161" i="9"/>
  <c r="J162" i="9"/>
  <c r="I161" i="9"/>
  <c r="K161" i="9" s="1"/>
  <c r="I162" i="9"/>
  <c r="K162" i="9" s="1"/>
  <c r="J120" i="9"/>
  <c r="J121" i="9"/>
  <c r="J122" i="9"/>
  <c r="J123" i="9"/>
  <c r="J124" i="9"/>
  <c r="J125" i="9"/>
  <c r="J126" i="9"/>
  <c r="J127" i="9"/>
  <c r="J128" i="9"/>
  <c r="I120" i="9"/>
  <c r="K120" i="9" s="1"/>
  <c r="I121" i="9"/>
  <c r="K121" i="9" s="1"/>
  <c r="I122" i="9"/>
  <c r="K122" i="9" s="1"/>
  <c r="I123" i="9"/>
  <c r="K123" i="9" s="1"/>
  <c r="I124" i="9"/>
  <c r="K124" i="9" s="1"/>
  <c r="I125" i="9"/>
  <c r="K125" i="9" s="1"/>
  <c r="I126" i="9"/>
  <c r="K126" i="9" s="1"/>
  <c r="I127" i="9"/>
  <c r="K127" i="9" s="1"/>
  <c r="I128" i="9"/>
  <c r="K128" i="9" s="1"/>
  <c r="J61" i="9"/>
  <c r="J62" i="9"/>
  <c r="J63" i="9"/>
  <c r="I61" i="9"/>
  <c r="K61" i="9" s="1"/>
  <c r="I62" i="9"/>
  <c r="K62" i="9" s="1"/>
  <c r="I63" i="9"/>
  <c r="K63" i="9" s="1"/>
  <c r="I55" i="9"/>
  <c r="K55" i="9" s="1"/>
  <c r="J55" i="9"/>
  <c r="C179" i="9"/>
  <c r="D146" i="9"/>
  <c r="D145" i="9"/>
  <c r="D133" i="9"/>
  <c r="J106" i="9"/>
  <c r="J107" i="9"/>
  <c r="I106" i="9"/>
  <c r="K106" i="9" s="1"/>
  <c r="I107" i="9"/>
  <c r="K107" i="9" s="1"/>
  <c r="J91" i="9"/>
  <c r="J92" i="9"/>
  <c r="I91" i="9"/>
  <c r="K91" i="9" s="1"/>
  <c r="I92" i="9"/>
  <c r="K92" i="9" s="1"/>
  <c r="C72" i="9"/>
  <c r="C129" i="9" l="1"/>
  <c r="J44" i="9"/>
  <c r="I174" i="9"/>
  <c r="C168" i="9"/>
  <c r="J167" i="9"/>
  <c r="I167" i="9"/>
  <c r="K167" i="9" s="1"/>
  <c r="C163" i="9"/>
  <c r="J160" i="9"/>
  <c r="J42" i="9" s="1"/>
  <c r="I160" i="9"/>
  <c r="K160" i="9" s="1"/>
  <c r="K42" i="9" s="1"/>
  <c r="C153" i="9"/>
  <c r="J152" i="9"/>
  <c r="I152" i="9"/>
  <c r="K152" i="9" s="1"/>
  <c r="J151" i="9"/>
  <c r="I151" i="9"/>
  <c r="K151" i="9" s="1"/>
  <c r="J150" i="9"/>
  <c r="I150" i="9"/>
  <c r="K150" i="9" s="1"/>
  <c r="J149" i="9"/>
  <c r="I149" i="9"/>
  <c r="K149" i="9" s="1"/>
  <c r="J148" i="9"/>
  <c r="I148" i="9"/>
  <c r="K148" i="9" s="1"/>
  <c r="J147" i="9"/>
  <c r="I147" i="9"/>
  <c r="K147" i="9" s="1"/>
  <c r="J146" i="9"/>
  <c r="I146" i="9"/>
  <c r="K146" i="9" s="1"/>
  <c r="J145" i="9"/>
  <c r="I145" i="9"/>
  <c r="K145" i="9" s="1"/>
  <c r="J144" i="9"/>
  <c r="I144" i="9"/>
  <c r="K144" i="9" s="1"/>
  <c r="J143" i="9"/>
  <c r="I143" i="9"/>
  <c r="K143" i="9" s="1"/>
  <c r="J142" i="9"/>
  <c r="I142" i="9"/>
  <c r="K142" i="9" s="1"/>
  <c r="J141" i="9"/>
  <c r="I141" i="9"/>
  <c r="K141" i="9" s="1"/>
  <c r="J140" i="9"/>
  <c r="I140" i="9"/>
  <c r="K140" i="9" s="1"/>
  <c r="J139" i="9"/>
  <c r="I139" i="9"/>
  <c r="K139" i="9" s="1"/>
  <c r="J138" i="9"/>
  <c r="I138" i="9"/>
  <c r="K138" i="9" s="1"/>
  <c r="J137" i="9"/>
  <c r="I137" i="9"/>
  <c r="K137" i="9" s="1"/>
  <c r="I136" i="9"/>
  <c r="K136" i="9" s="1"/>
  <c r="J135" i="9"/>
  <c r="I135" i="9"/>
  <c r="K135" i="9" s="1"/>
  <c r="J134" i="9"/>
  <c r="I134" i="9"/>
  <c r="K134" i="9" s="1"/>
  <c r="J133" i="9"/>
  <c r="I133" i="9"/>
  <c r="K133" i="9" s="1"/>
  <c r="J119" i="9"/>
  <c r="J129" i="9" s="1"/>
  <c r="I119" i="9"/>
  <c r="K119" i="9" s="1"/>
  <c r="K129" i="9" s="1"/>
  <c r="C115" i="9"/>
  <c r="J113" i="9"/>
  <c r="I113" i="9"/>
  <c r="K113" i="9" s="1"/>
  <c r="C109" i="9"/>
  <c r="J108" i="9"/>
  <c r="I108" i="9"/>
  <c r="K108" i="9" s="1"/>
  <c r="J105" i="9"/>
  <c r="I105" i="9"/>
  <c r="K105" i="9" s="1"/>
  <c r="J104" i="9"/>
  <c r="I104" i="9"/>
  <c r="K104" i="9" s="1"/>
  <c r="J102" i="9"/>
  <c r="I102" i="9"/>
  <c r="K102" i="9" s="1"/>
  <c r="J101" i="9"/>
  <c r="I101" i="9"/>
  <c r="K101" i="9" s="1"/>
  <c r="J99" i="9"/>
  <c r="I99" i="9"/>
  <c r="K99" i="9" s="1"/>
  <c r="J98" i="9"/>
  <c r="I98" i="9"/>
  <c r="K98" i="9" s="1"/>
  <c r="J97" i="9"/>
  <c r="I97" i="9"/>
  <c r="K97" i="9" s="1"/>
  <c r="C93" i="9"/>
  <c r="J90" i="9"/>
  <c r="I90" i="9"/>
  <c r="K90" i="9" s="1"/>
  <c r="J89" i="9"/>
  <c r="I89" i="9"/>
  <c r="K89" i="9" s="1"/>
  <c r="J88" i="9"/>
  <c r="I88" i="9"/>
  <c r="K88" i="9" s="1"/>
  <c r="J87" i="9"/>
  <c r="I87" i="9"/>
  <c r="K87" i="9" s="1"/>
  <c r="J86" i="9"/>
  <c r="I86" i="9"/>
  <c r="K86" i="9" s="1"/>
  <c r="J85" i="9"/>
  <c r="I85" i="9"/>
  <c r="K85" i="9" s="1"/>
  <c r="J84" i="9"/>
  <c r="I84" i="9"/>
  <c r="K84" i="9" s="1"/>
  <c r="J83" i="9"/>
  <c r="I83" i="9"/>
  <c r="K83" i="9" s="1"/>
  <c r="J82" i="9"/>
  <c r="I82" i="9"/>
  <c r="K82" i="9" s="1"/>
  <c r="J80" i="9"/>
  <c r="I80" i="9"/>
  <c r="K80" i="9" s="1"/>
  <c r="J79" i="9"/>
  <c r="I79" i="9"/>
  <c r="K79" i="9" s="1"/>
  <c r="J78" i="9"/>
  <c r="I78" i="9"/>
  <c r="K78" i="9" s="1"/>
  <c r="J77" i="9"/>
  <c r="I77" i="9"/>
  <c r="K77" i="9" s="1"/>
  <c r="J76" i="9"/>
  <c r="I76" i="9"/>
  <c r="K76" i="9" s="1"/>
  <c r="J71" i="9"/>
  <c r="I71" i="9"/>
  <c r="K71" i="9" s="1"/>
  <c r="J70" i="9"/>
  <c r="I70" i="9"/>
  <c r="K70" i="9" s="1"/>
  <c r="J69" i="9"/>
  <c r="I69" i="9"/>
  <c r="K69" i="9" s="1"/>
  <c r="J68" i="9"/>
  <c r="I68" i="9"/>
  <c r="K68" i="9" s="1"/>
  <c r="C64" i="9"/>
  <c r="J60" i="9"/>
  <c r="J64" i="9" s="1"/>
  <c r="I60" i="9"/>
  <c r="K60" i="9" s="1"/>
  <c r="K64" i="9" s="1"/>
  <c r="C56" i="9"/>
  <c r="J54" i="9"/>
  <c r="J56" i="9" s="1"/>
  <c r="I54" i="9"/>
  <c r="K54" i="9" s="1"/>
  <c r="K56" i="9" s="1"/>
  <c r="A37" i="9"/>
  <c r="A36" i="9"/>
  <c r="K115" i="9" l="1"/>
  <c r="K39" i="9" s="1"/>
  <c r="J115" i="9"/>
  <c r="J39" i="9" s="1"/>
  <c r="K174" i="9"/>
  <c r="K44" i="9" s="1"/>
  <c r="J72" i="9"/>
  <c r="J36" i="9" s="1"/>
  <c r="J40" i="9"/>
  <c r="J93" i="9"/>
  <c r="J37" i="9" s="1"/>
  <c r="J109" i="9"/>
  <c r="J38" i="9" s="1"/>
  <c r="J168" i="9"/>
  <c r="J43" i="9" s="1"/>
  <c r="J153" i="9"/>
  <c r="J41" i="9" s="1"/>
  <c r="K93" i="9"/>
  <c r="K37" i="9" s="1"/>
  <c r="K153" i="9"/>
  <c r="K41" i="9" s="1"/>
  <c r="K109" i="9"/>
  <c r="K38" i="9" s="1"/>
  <c r="K72" i="9"/>
  <c r="K36" i="9" s="1"/>
  <c r="K40" i="9"/>
  <c r="K168" i="9"/>
  <c r="K43" i="9" s="1"/>
  <c r="J35" i="9" l="1"/>
  <c r="K35" i="9"/>
  <c r="K45" i="9" s="1"/>
  <c r="K16" i="9" s="1"/>
  <c r="J45" i="9" l="1"/>
  <c r="J16" i="9" s="1"/>
  <c r="J18" i="9" s="1"/>
  <c r="J19" i="9" s="1"/>
  <c r="J20" i="9" s="1"/>
  <c r="H50" i="1"/>
  <c r="H49" i="1"/>
  <c r="H44" i="1"/>
  <c r="H9" i="1"/>
  <c r="H8" i="1"/>
  <c r="H5" i="1"/>
  <c r="E53" i="1"/>
  <c r="H53" i="1" s="1"/>
  <c r="E26" i="1"/>
  <c r="E23" i="1"/>
  <c r="E20" i="1"/>
  <c r="E17" i="1"/>
  <c r="E14" i="1"/>
  <c r="B23" i="1" l="1"/>
  <c r="B17" i="1"/>
  <c r="H17" i="1" s="1"/>
  <c r="B14" i="1"/>
  <c r="H14" i="1" s="1"/>
  <c r="B41" i="1"/>
  <c r="B46" i="1"/>
  <c r="H46" i="1" s="1"/>
  <c r="B38" i="1"/>
  <c r="H38" i="1" s="1"/>
  <c r="B35" i="1"/>
  <c r="H35" i="1" s="1"/>
  <c r="B32" i="1"/>
  <c r="B29" i="1"/>
  <c r="H29" i="1" s="1"/>
  <c r="B26" i="1"/>
  <c r="B20" i="1"/>
  <c r="H20" i="1" s="1"/>
  <c r="H23" i="1" l="1"/>
  <c r="H32" i="1"/>
  <c r="H26" i="1"/>
  <c r="H41" i="1"/>
</calcChain>
</file>

<file path=xl/sharedStrings.xml><?xml version="1.0" encoding="utf-8"?>
<sst xmlns="http://schemas.openxmlformats.org/spreadsheetml/2006/main" count="276" uniqueCount="163">
  <si>
    <t>A jelű út</t>
  </si>
  <si>
    <t>humuszleszedés:</t>
  </si>
  <si>
    <t>m3</t>
  </si>
  <si>
    <t>földkitermelés</t>
  </si>
  <si>
    <t>földvisszatöltés</t>
  </si>
  <si>
    <t>ágyazati réteg:</t>
  </si>
  <si>
    <t>útalapréteg</t>
  </si>
  <si>
    <t>kraftolás</t>
  </si>
  <si>
    <t>fm</t>
  </si>
  <si>
    <t>aszfalt 1  kötő</t>
  </si>
  <si>
    <t>aszaflt 2 kopó</t>
  </si>
  <si>
    <t>kiemlet szegély</t>
  </si>
  <si>
    <t>burkolt árok</t>
  </si>
  <si>
    <t>m2</t>
  </si>
  <si>
    <t>áteresz</t>
  </si>
  <si>
    <t>surrantó.</t>
  </si>
  <si>
    <t>parkoló</t>
  </si>
  <si>
    <t>járda</t>
  </si>
  <si>
    <t>szerviz út</t>
  </si>
  <si>
    <t>töltés</t>
  </si>
  <si>
    <t xml:space="preserve">bevágás </t>
  </si>
  <si>
    <t>B jelű út</t>
  </si>
  <si>
    <t>Rézsű</t>
  </si>
  <si>
    <t>bevágás</t>
  </si>
  <si>
    <t>földárok</t>
  </si>
  <si>
    <t>átalány</t>
  </si>
  <si>
    <t>db</t>
  </si>
  <si>
    <t>Rézsűképzés bevágási rézsűn</t>
  </si>
  <si>
    <t>BEFEJEZŐ MUNKÁK</t>
  </si>
  <si>
    <t>Összesen:</t>
  </si>
  <si>
    <t>Költségvetés kiírás</t>
  </si>
  <si>
    <t>Tervező:</t>
  </si>
  <si>
    <t>Geo-Profil Kft, Ujvári Péter</t>
  </si>
  <si>
    <t>7634 Pécs, Kétágú utca 22.</t>
  </si>
  <si>
    <t>Email:  iroda@geoprofil.hu</t>
  </si>
  <si>
    <t>Tervezői művezetés</t>
  </si>
  <si>
    <t xml:space="preserve"> </t>
  </si>
  <si>
    <t>Komló, Határút 1454/13, és a 1454/18
út-, vízépítés, forgalomtechnikai munkái</t>
  </si>
  <si>
    <t>Megrendelő:  Komó, Város Önkormányzata  7300 Komló, Városház tér 3.</t>
  </si>
  <si>
    <t>KÖLTSÉGVETÉS ÖSSZESÍTŐ</t>
  </si>
  <si>
    <t>Vállalkozói díj részletezése,</t>
  </si>
  <si>
    <t>Megnevezés:</t>
  </si>
  <si>
    <t>Anyagköltség</t>
  </si>
  <si>
    <t>Díjköltség</t>
  </si>
  <si>
    <t>Építmény közvetlen költsége</t>
  </si>
  <si>
    <t>ÁFA vetítési alap</t>
  </si>
  <si>
    <t>ÁFA   27 %</t>
  </si>
  <si>
    <t>A munka ára</t>
  </si>
  <si>
    <t>Kelt:</t>
  </si>
  <si>
    <t>MUNKANEM ÖSSZESÍTŐ</t>
  </si>
  <si>
    <t>Munkanem száma és megnevezése:</t>
  </si>
  <si>
    <t>Fejezet munkanemei összesen</t>
  </si>
  <si>
    <t>S.sz</t>
  </si>
  <si>
    <t>Tételszám</t>
  </si>
  <si>
    <t>Megnevezés</t>
  </si>
  <si>
    <t>Mennyiség</t>
  </si>
  <si>
    <t>M.egys.</t>
  </si>
  <si>
    <t>Egységnyi anyag ktg</t>
  </si>
  <si>
    <t>Egységnyi munkadíj</t>
  </si>
  <si>
    <t>Egységnyi 
gép ktsg</t>
  </si>
  <si>
    <t>Egységnyi összes díj</t>
  </si>
  <si>
    <t>Összes anyag ktsg.</t>
  </si>
  <si>
    <t>Összes díj ktsg.</t>
  </si>
  <si>
    <t>Megjegyzés</t>
  </si>
  <si>
    <t>ÖSSZESEN</t>
  </si>
  <si>
    <t>IRTÁSI MUNKA</t>
  </si>
  <si>
    <t>FÖLDMUNKA</t>
  </si>
  <si>
    <t>ELŐKÉSZÍTŐ MUNKÁK</t>
  </si>
  <si>
    <t>BONTÁSI MUNKÁK</t>
  </si>
  <si>
    <t>PÁLYASZERKEZET ÉPÍTÉSI MUNKÁK</t>
  </si>
  <si>
    <t>KÖLTSÉGTÉRÍTÉSEK</t>
  </si>
  <si>
    <t>FORGALOMTECHNIKAI MUNKÁK</t>
  </si>
  <si>
    <t>VÍZÉPÍTÉSI MUNKÁK</t>
  </si>
  <si>
    <t>KÖZMŰKIVÁLTÁSI ÉS VÉDELEMBEHELYEZÉSI MUNKÁK</t>
  </si>
  <si>
    <t>SZAKFELÜGYELETEK</t>
  </si>
  <si>
    <t>ELKÉSZÍTŐ MUNKÁK</t>
  </si>
  <si>
    <t>KÖZMŰKIVÁLTÁSOK ÉS VÉDELEMBEHELYEZÉSI MUNKÁK</t>
  </si>
  <si>
    <t>Közmű feltárás kézi erővel I- IV osztályú talajban</t>
  </si>
  <si>
    <t>10m2</t>
  </si>
  <si>
    <t xml:space="preserve">Bozót és cserje irtás 0 - 4  cm törzs átmérőig </t>
  </si>
  <si>
    <t xml:space="preserve">Bozót és cserje irtás 4 -10 cm törzs átmérőig </t>
  </si>
  <si>
    <t>Útpályaszekezetek bontása gépi erővel kiegészítő kézi munkával, deponálása 50 m belül</t>
  </si>
  <si>
    <t>Aszfaltrétegek bontás gépi erővel kiegészítő kézi munkával, deponálása 50 m belül</t>
  </si>
  <si>
    <t xml:space="preserve">Kiemelt és süllyeszett szegélyek bontása  betongerendával együtt , légkapapáccsal, </t>
  </si>
  <si>
    <t>Bontott anyagok felrakása és elszállítása kijelölt lerakóhelyre 10 km távolságra</t>
  </si>
  <si>
    <t>to</t>
  </si>
  <si>
    <t>Humuszos termőföld termőréteg leszedése 50 cm vtg-ban, 50 m-ig deponálva</t>
  </si>
  <si>
    <t>Burkolt árok elbontása  betonágyazattal együtt</t>
  </si>
  <si>
    <t>Bontott anyagok elszállítása kijelölt lerakóhelyre , szállítása 10 km távolságra</t>
  </si>
  <si>
    <t>Töltésoldal lépcsőzése   50 /100 méretben heli anyag kitermeléssel</t>
  </si>
  <si>
    <t>Töltés készítése helyi anyagból, kitermeléssel, deponálással 50 m belül keresztszállíátssal</t>
  </si>
  <si>
    <t>Bevágási szelvény építése kitermeléssel együtt  helyi anyagból, deponia készítése vagy 50 m  belül mozgatással</t>
  </si>
  <si>
    <t xml:space="preserve">Talajcsere készítése  anem megfelelő anyag kitermelése és elszállítása, jól tömöríthető  anyag beépítése anyagnyerőhelyről, vagy javított töltésanyag beépítéssel </t>
  </si>
  <si>
    <t>Altalaj tömörítése  85 % tömröségi fokban I-IV osztályú talajban</t>
  </si>
  <si>
    <t>Tömörítés  I-IV osztályú talajban 90 % tömtörségi fokban</t>
  </si>
  <si>
    <t>Tömörítés I-IV osztályú  talajban 95 % tömörségi fokban</t>
  </si>
  <si>
    <t>Tükör készítés  sik felületen I-IV osztályú talajban gépi erővel, kiegészítő kézi erővel</t>
  </si>
  <si>
    <t>Simitó hengerlés  gépi erővel  I-IV osztályú talajban</t>
  </si>
  <si>
    <t xml:space="preserve">Rézsűképzés  töltés rézsűn </t>
  </si>
  <si>
    <t>Humuszterítés rézsüs felületen 10 cm vtg-ban</t>
  </si>
  <si>
    <t>Humuszterítés vizszintes felületen 20 cm vtg-ban</t>
  </si>
  <si>
    <t>Talajjavító réteg készítése szzemcsés anyagból  ÚT 201.2-3  minőségű anyagból</t>
  </si>
  <si>
    <t xml:space="preserve">Ágyazati réteg készítése  M56  min zúzottkőből </t>
  </si>
  <si>
    <t>Kiemeltszegély készítése  25/25/15 min  betonmegtámszató gerendával, hézgolással</t>
  </si>
  <si>
    <t>Aszfalt anyagú ( AC22 ) kötő vagy kiegyenlítő réteg készítése   6 cm vtgban  50/70 min bit.  alápermetezél</t>
  </si>
  <si>
    <t xml:space="preserve">Aszfalt anyagú ( AC11 ) kopóréteg  készítése  5 cm vtg ban  50/70 min bitumen felh. alápermezetzéssel, </t>
  </si>
  <si>
    <t>Padka feltöltése földanyagból, Trg = 95 % tömörségi fokban</t>
  </si>
  <si>
    <t>Kerti szegély készítése  5/20/100 betonmegtámasztással</t>
  </si>
  <si>
    <t>m</t>
  </si>
  <si>
    <t>Füvesítés 5 dkg /m2  fűmagvetéssel tlajelőkszítéssel,  5 g /m2 szerves trágyával,  utógondozása első kaszálásig.</t>
  </si>
  <si>
    <t>10m</t>
  </si>
  <si>
    <t xml:space="preserve">Burkolatjelek festése, gépi jel  hoszirányú,  HQ minőségű  hideg plaszikus tartós jel. 0,6 mm réteg  vtgban </t>
  </si>
  <si>
    <t xml:space="preserve">Burkolatjelek festése,  kézi jel  keresztirányú,  HQ minőségű  hideg plaszikus tartós jel. 0,6 mm réteg  vtgban </t>
  </si>
  <si>
    <t>Közúti jelzőtáblák tartóoszlopainak elhelyezése betontömbbel  89 mm,  4 m hosszú</t>
  </si>
  <si>
    <t>Közúti KRESZ  jelzőtáblák felszerelése kész oszlopra, 600 mm , befoglaló méretű  fóliás 2-2 bilincskészlettel, Elsőbbséget szabályozó jt.</t>
  </si>
  <si>
    <t>Közúti KRESZ  jelzőtáblák felszerelése kész oszlopra, 600 mm , befoglaló méretű  fóliás 2-2 bilincskészlettel, Behajtani tilos jt.</t>
  </si>
  <si>
    <t>Kőzúti vezetőkorlát elhelyezése 2-2 oszlopközzel, 1900 mm  oszloppal</t>
  </si>
  <si>
    <t>Közúti KRESZ  jelzőtáblák felszerelése kész oszlopra, 600 mm , befoglaló méretű  fóliás 2-2 bilincskészlettel, Parkolóhely, Kötelező haladási ir, Zsák utca, Gyalogos veszély jt.</t>
  </si>
  <si>
    <t>Közúti vezetőkorlát elhelezése kiegészítő elem, pontyfarok</t>
  </si>
  <si>
    <t xml:space="preserve">Terelőnyíl elhelyezése, készoszlopra együtt   600x600  méretű  piros fehér </t>
  </si>
  <si>
    <t>Munkaárok földkiemelés Közmű nélküli területen I-IV osztályú talajban gépi erővel 2,0 m mélységig</t>
  </si>
  <si>
    <t>Tükörkészítés  sik felületen kézi erővel</t>
  </si>
  <si>
    <t>Földvisszatöltés vezeték felett és mellett 50 cm -ig</t>
  </si>
  <si>
    <t>Ágyazati réteg készítése 15 cm vtg ban szemcsés anyagból</t>
  </si>
  <si>
    <t>Tömörítés vezeték felet és mellett 85 % töm. fokra</t>
  </si>
  <si>
    <t>Betoncsatorna  fektetése  TOG 60/200 méretű gumigyürüs kötéssel</t>
  </si>
  <si>
    <t>Tisztíóakna építése 1,0 x1,0 m beléretű, 15 cm falvastagsággal,  négyszögletes keresztmetszetű vizzáró kiv. Iszapgyüjtővel</t>
  </si>
  <si>
    <t>Vizzárgósági vizsgálat  DN 600-ig</t>
  </si>
  <si>
    <t>Előregyártott beton előfej beépítése  D 600 csőhőz  LEIER tip, vagy azzal egyenértékű</t>
  </si>
  <si>
    <t>Hossz-, és keresztszivárgó beépítése  D 100 perforlát draincsőből, 20 x 20 cm  szürőágyazaton</t>
  </si>
  <si>
    <t>Ovóda betonkerítés elemekre bontása  alap kiemeléssel</t>
  </si>
  <si>
    <t>Kerítés építés alapozással  ZS-20 lábzati elemmel, mezőelemek visszaépítésével   20x20 egy oszloppal</t>
  </si>
  <si>
    <t xml:space="preserve">Betoncső  beépítése  TA 40/100 min betoncsőből </t>
  </si>
  <si>
    <t xml:space="preserve">Előfej beépítése előregyártott elemekből </t>
  </si>
  <si>
    <t xml:space="preserve">Surrantóelem beépítése, ágyzattal együtt,   megtámasztó betonnal, szegélybeforditással,  beton folyóka résszel  </t>
  </si>
  <si>
    <t>Acél védőcső beépítése DN 350 hossz heg acélcső, 1 m teng táv beton kitámasztással , távfűtés részére</t>
  </si>
  <si>
    <t>Kövilágitási hálózat védelmbe helyezése, védőcső beépítése  kábelsüllyessztéssel együtt</t>
  </si>
  <si>
    <t>Közvilágítási oszlop áthelyezése</t>
  </si>
  <si>
    <t>mn</t>
  </si>
  <si>
    <t>Elkészült csatorna nyiltárkos geodéziai bemérése</t>
  </si>
  <si>
    <t>Ideiglenes  fogalomterelés csatlakozó utnál (Körtvélyesi út)</t>
  </si>
  <si>
    <t>Építési törmelék  felrakása és elszállítása kijelölt lerakóhelyre 10 km-ig</t>
  </si>
  <si>
    <t>Minősítési és mintavételi terv készítése</t>
  </si>
  <si>
    <t>Megvalósulási terv készítése, (átadási dokumnetáció)</t>
  </si>
  <si>
    <t xml:space="preserve"> ÖSSZESEN</t>
  </si>
  <si>
    <t>Fakitermelés tuskóirtással  20-40 cm törzsátmérőig</t>
  </si>
  <si>
    <t>Fakitermelés tuskóirtással  40-60 cm törzsátmérőig</t>
  </si>
  <si>
    <t>Víznyelőakna   beépítése 50 x 50  belmérettel , 48 x 48 víznyelőrács beép. 1 m mélységű</t>
  </si>
  <si>
    <t>PÁLYASZERKEZET-ÉPÍTÉSI MUNKÁK</t>
  </si>
  <si>
    <t>Gyalogos biztonsági védőkorlát elhelyezése, 48 mm átm  betonalappal együtt, áereszeknél</t>
  </si>
  <si>
    <t>Faültetése, konténeres, 2 éves parkfa utógondozással, ültetőgödör, fejtrágyázással, öntözőcső</t>
  </si>
  <si>
    <t>Komló, Körtvélyes Határút  gyüjtő-, és kiszolgálóút építési munkái</t>
  </si>
  <si>
    <t>Térkőburkolat  készítése 8 cm vtgban,  A-BETON  min 3 cm vtg fektető réteggel, hézagolással, készágyazatra</t>
  </si>
  <si>
    <t>Süllyesztett  szegély  készítése  40/20/15 min  betonmegtámszató gerendával, hézgolással</t>
  </si>
  <si>
    <t xml:space="preserve">Aszfalt anyagú ( AC11 ) kötőréteg  készítése  5 cm vtg ban  50/70 min bitumen felh. alápermezetzéssel, </t>
  </si>
  <si>
    <t>Utcsatlakozás kiépítése  0/50 min zuzuttkőből, 20 cm vtg-ban útcsatlakozásnál, 20 cm vtg ban</t>
  </si>
  <si>
    <t>Utalapréteg készítése M 56  min  zúzottkőből gépi erővel finiseres technológiával</t>
  </si>
  <si>
    <t>Burkolt árok készítése 40/40/10 min betonpokból 5-5 m enenrgia törőfog beépítésével, 10 cm vtg betonágyzaton C16/20 XC(0) F1 V50</t>
  </si>
  <si>
    <t>Visszamaradó humusz elszállítása 500m- ig, elterítéssel</t>
  </si>
  <si>
    <t>Visszamaradó humusz elszállítása 5 km-ig, deponálással</t>
  </si>
  <si>
    <t>Hiányzó föld beszállítása  kitermeléssel együtt, előzetes humuszleszedéssel és elterítéssel anyagnyerőhelyről 1 km távolságról</t>
  </si>
  <si>
    <t>Térkő burkolatú járda építése  10/20 elemből 6 cm vtg  0/5 zuzalék teritéssel, hézag besöpréssel, kész ágyazaton</t>
  </si>
  <si>
    <t>Közmű szakfelügyelet (közvilágítás EON)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</si>
</sst>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0.0"/>
    <numFmt numFmtId="166" formatCode="_-* #,##0.0\ &quot;Ft&quot;_-;\-* #,##0.0\ &quot;Ft&quot;_-;_-* &quot;-&quot;??\ &quot;Ft&quot;_-;_-@_-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0"/>
      <name val="Calibri"/>
      <family val="2"/>
      <charset val="238"/>
    </font>
    <font>
      <sz val="10"/>
      <name val="Calibri"/>
      <family val="2"/>
      <charset val="238"/>
    </font>
    <font>
      <sz val="12"/>
      <name val="Calibri"/>
      <family val="2"/>
      <charset val="238"/>
    </font>
    <font>
      <b/>
      <sz val="18"/>
      <name val="Calibri"/>
      <family val="2"/>
      <charset val="238"/>
    </font>
    <font>
      <b/>
      <u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6"/>
      <name val="Calibri"/>
      <family val="2"/>
      <charset val="238"/>
    </font>
    <font>
      <sz val="10"/>
      <name val="Arial"/>
      <charset val="238"/>
    </font>
    <font>
      <b/>
      <sz val="11"/>
      <name val="Calibri"/>
      <family val="2"/>
      <charset val="238"/>
    </font>
    <font>
      <b/>
      <u/>
      <sz val="14"/>
      <name val="Calibri"/>
      <family val="2"/>
      <charset val="238"/>
    </font>
    <font>
      <b/>
      <sz val="12"/>
      <name val="Calibri"/>
      <family val="2"/>
      <charset val="238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22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  <font>
      <sz val="9"/>
      <name val="Arial"/>
      <family val="2"/>
      <charset val="238"/>
    </font>
    <font>
      <b/>
      <u/>
      <sz val="11"/>
      <name val="Calibri"/>
      <family val="2"/>
      <charset val="238"/>
    </font>
    <font>
      <b/>
      <u/>
      <sz val="12"/>
      <name val="Calibri"/>
      <family val="2"/>
      <charset val="238"/>
    </font>
    <font>
      <sz val="9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6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/>
    <xf numFmtId="0" fontId="5" fillId="0" borderId="1" xfId="0" applyFont="1" applyBorder="1"/>
    <xf numFmtId="0" fontId="5" fillId="0" borderId="0" xfId="0" applyFont="1"/>
    <xf numFmtId="164" fontId="12" fillId="0" borderId="5" xfId="1" applyNumberFormat="1" applyFont="1" applyBorder="1" applyAlignment="1">
      <alignment horizontal="center" vertical="center"/>
    </xf>
    <xf numFmtId="164" fontId="12" fillId="0" borderId="6" xfId="1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64" fontId="14" fillId="0" borderId="10" xfId="1" applyNumberFormat="1" applyFont="1" applyBorder="1" applyAlignment="1">
      <alignment vertical="center"/>
    </xf>
    <xf numFmtId="164" fontId="14" fillId="0" borderId="11" xfId="1" applyNumberFormat="1" applyFont="1" applyBorder="1" applyAlignment="1">
      <alignment vertical="center"/>
    </xf>
    <xf numFmtId="164" fontId="14" fillId="0" borderId="10" xfId="1" applyNumberFormat="1" applyFont="1" applyBorder="1" applyAlignment="1"/>
    <xf numFmtId="164" fontId="14" fillId="0" borderId="11" xfId="1" applyNumberFormat="1" applyFont="1" applyBorder="1" applyAlignment="1"/>
    <xf numFmtId="0" fontId="0" fillId="0" borderId="0" xfId="0" applyBorder="1" applyAlignment="1">
      <alignment horizontal="center"/>
    </xf>
    <xf numFmtId="0" fontId="5" fillId="3" borderId="0" xfId="0" applyFont="1" applyFill="1" applyBorder="1" applyAlignment="1">
      <alignment horizontal="center" vertical="top"/>
    </xf>
    <xf numFmtId="164" fontId="9" fillId="3" borderId="0" xfId="1" applyNumberFormat="1" applyFont="1" applyFill="1" applyBorder="1" applyAlignment="1">
      <alignment wrapText="1"/>
    </xf>
    <xf numFmtId="0" fontId="14" fillId="3" borderId="0" xfId="0" applyFont="1" applyFill="1" applyBorder="1" applyAlignment="1">
      <alignment horizontal="center" vertical="top" wrapText="1"/>
    </xf>
    <xf numFmtId="164" fontId="14" fillId="3" borderId="0" xfId="1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164" fontId="12" fillId="0" borderId="23" xfId="1" applyNumberFormat="1" applyFont="1" applyBorder="1" applyAlignment="1">
      <alignment horizontal="center" vertical="center"/>
    </xf>
    <xf numFmtId="164" fontId="12" fillId="0" borderId="24" xfId="1" applyNumberFormat="1" applyFont="1" applyBorder="1" applyAlignment="1">
      <alignment horizontal="center" vertical="center"/>
    </xf>
    <xf numFmtId="164" fontId="14" fillId="0" borderId="27" xfId="1" applyNumberFormat="1" applyFont="1" applyBorder="1" applyAlignment="1">
      <alignment vertical="center"/>
    </xf>
    <xf numFmtId="164" fontId="14" fillId="0" borderId="28" xfId="1" applyNumberFormat="1" applyFont="1" applyBorder="1" applyAlignment="1">
      <alignment vertical="center"/>
    </xf>
    <xf numFmtId="164" fontId="14" fillId="0" borderId="29" xfId="1" applyNumberFormat="1" applyFont="1" applyBorder="1" applyAlignment="1">
      <alignment vertical="center"/>
    </xf>
    <xf numFmtId="164" fontId="14" fillId="0" borderId="30" xfId="1" applyNumberFormat="1" applyFont="1" applyBorder="1" applyAlignment="1">
      <alignment vertical="center"/>
    </xf>
    <xf numFmtId="0" fontId="17" fillId="4" borderId="0" xfId="0" applyFont="1" applyFill="1" applyBorder="1" applyAlignment="1" applyProtection="1">
      <alignment horizontal="center" vertical="center" wrapText="1"/>
    </xf>
    <xf numFmtId="0" fontId="17" fillId="4" borderId="0" xfId="0" applyFont="1" applyFill="1" applyBorder="1" applyAlignment="1" applyProtection="1">
      <alignment horizontal="center" vertical="center"/>
    </xf>
    <xf numFmtId="0" fontId="18" fillId="5" borderId="10" xfId="0" applyFont="1" applyFill="1" applyBorder="1" applyAlignment="1" applyProtection="1">
      <alignment horizontal="center" vertical="center"/>
    </xf>
    <xf numFmtId="0" fontId="18" fillId="5" borderId="10" xfId="0" applyFont="1" applyFill="1" applyBorder="1" applyAlignment="1" applyProtection="1">
      <alignment horizontal="center" vertical="center" wrapText="1"/>
    </xf>
    <xf numFmtId="0" fontId="19" fillId="5" borderId="10" xfId="0" applyFont="1" applyFill="1" applyBorder="1" applyAlignment="1" applyProtection="1">
      <alignment horizontal="center" vertical="center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  <protection locked="0"/>
    </xf>
    <xf numFmtId="0" fontId="20" fillId="5" borderId="10" xfId="0" applyFont="1" applyFill="1" applyBorder="1" applyAlignment="1" applyProtection="1">
      <alignment horizontal="center" vertical="center" wrapText="1"/>
      <protection locked="0"/>
    </xf>
    <xf numFmtId="164" fontId="1" fillId="5" borderId="10" xfId="1" applyNumberFormat="1" applyFont="1" applyFill="1" applyBorder="1" applyAlignment="1" applyProtection="1">
      <alignment horizontal="center" vertical="center" wrapText="1"/>
      <protection locked="0"/>
    </xf>
    <xf numFmtId="164" fontId="20" fillId="5" borderId="10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/>
    <xf numFmtId="0" fontId="5" fillId="3" borderId="31" xfId="0" applyFont="1" applyFill="1" applyBorder="1"/>
    <xf numFmtId="0" fontId="5" fillId="3" borderId="0" xfId="0" applyFont="1" applyFill="1" applyBorder="1"/>
    <xf numFmtId="0" fontId="5" fillId="3" borderId="0" xfId="0" applyFont="1" applyFill="1" applyBorder="1" applyAlignment="1">
      <alignment vertical="top" wrapText="1"/>
    </xf>
    <xf numFmtId="0" fontId="5" fillId="3" borderId="0" xfId="0" applyNumberFormat="1" applyFont="1" applyFill="1" applyBorder="1" applyAlignment="1" applyProtection="1">
      <alignment horizontal="right" wrapText="1"/>
    </xf>
    <xf numFmtId="0" fontId="5" fillId="3" borderId="0" xfId="0" applyNumberFormat="1" applyFont="1" applyFill="1" applyBorder="1" applyAlignment="1" applyProtection="1">
      <alignment horizontal="left" wrapText="1"/>
    </xf>
    <xf numFmtId="0" fontId="5" fillId="3" borderId="0" xfId="0" applyFont="1" applyFill="1" applyBorder="1" applyAlignment="1" applyProtection="1">
      <alignment horizontal="right" wrapText="1"/>
    </xf>
    <xf numFmtId="0" fontId="5" fillId="3" borderId="0" xfId="0" applyNumberFormat="1" applyFont="1" applyFill="1" applyBorder="1" applyAlignment="1" applyProtection="1"/>
    <xf numFmtId="164" fontId="5" fillId="3" borderId="0" xfId="1" applyNumberFormat="1" applyFont="1" applyFill="1" applyBorder="1" applyAlignment="1" applyProtection="1">
      <alignment horizontal="right" wrapText="1"/>
    </xf>
    <xf numFmtId="164" fontId="5" fillId="3" borderId="32" xfId="1" applyNumberFormat="1" applyFont="1" applyFill="1" applyBorder="1" applyAlignment="1" applyProtection="1">
      <alignment horizontal="right" wrapText="1"/>
    </xf>
    <xf numFmtId="0" fontId="5" fillId="3" borderId="0" xfId="0" applyFont="1" applyFill="1"/>
    <xf numFmtId="0" fontId="21" fillId="3" borderId="31" xfId="0" applyFont="1" applyFill="1" applyBorder="1" applyAlignment="1" applyProtection="1">
      <alignment vertical="top"/>
    </xf>
    <xf numFmtId="0" fontId="13" fillId="3" borderId="0" xfId="0" applyFont="1" applyFill="1" applyBorder="1" applyAlignment="1" applyProtection="1">
      <alignment vertical="top"/>
    </xf>
    <xf numFmtId="0" fontId="22" fillId="3" borderId="0" xfId="0" applyFont="1" applyFill="1" applyBorder="1" applyAlignment="1" applyProtection="1">
      <alignment vertical="top"/>
    </xf>
    <xf numFmtId="0" fontId="22" fillId="3" borderId="32" xfId="0" applyFont="1" applyFill="1" applyBorder="1" applyAlignment="1" applyProtection="1">
      <alignment vertical="top"/>
    </xf>
    <xf numFmtId="0" fontId="5" fillId="3" borderId="31" xfId="0" applyNumberFormat="1" applyFont="1" applyFill="1" applyBorder="1" applyAlignment="1" applyProtection="1"/>
    <xf numFmtId="0" fontId="5" fillId="3" borderId="0" xfId="0" applyNumberFormat="1" applyFont="1" applyFill="1" applyBorder="1" applyAlignment="1" applyProtection="1">
      <alignment vertical="top"/>
    </xf>
    <xf numFmtId="0" fontId="5" fillId="3" borderId="0" xfId="0" applyNumberFormat="1" applyFont="1" applyFill="1" applyBorder="1" applyAlignment="1" applyProtection="1">
      <alignment horizontal="right"/>
    </xf>
    <xf numFmtId="0" fontId="5" fillId="3" borderId="0" xfId="0" applyNumberFormat="1" applyFont="1" applyFill="1" applyBorder="1" applyAlignment="1" applyProtection="1">
      <alignment horizontal="left"/>
    </xf>
    <xf numFmtId="0" fontId="5" fillId="3" borderId="10" xfId="0" applyNumberFormat="1" applyFont="1" applyFill="1" applyBorder="1" applyAlignment="1" applyProtection="1">
      <alignment horizontal="center" vertical="top"/>
    </xf>
    <xf numFmtId="0" fontId="5" fillId="3" borderId="10" xfId="0" applyNumberFormat="1" applyFont="1" applyFill="1" applyBorder="1" applyAlignment="1" applyProtection="1">
      <alignment horizontal="left" vertical="top"/>
    </xf>
    <xf numFmtId="0" fontId="5" fillId="0" borderId="10" xfId="0" applyFont="1" applyBorder="1" applyAlignment="1">
      <alignment horizontal="left" vertical="top" wrapText="1"/>
    </xf>
    <xf numFmtId="165" fontId="19" fillId="6" borderId="10" xfId="0" applyNumberFormat="1" applyFont="1" applyFill="1" applyBorder="1" applyAlignment="1" applyProtection="1">
      <alignment horizontal="right"/>
    </xf>
    <xf numFmtId="0" fontId="5" fillId="0" borderId="10" xfId="0" applyFont="1" applyBorder="1" applyAlignment="1">
      <alignment horizontal="right"/>
    </xf>
    <xf numFmtId="164" fontId="5" fillId="7" borderId="10" xfId="1" applyNumberFormat="1" applyFont="1" applyFill="1" applyBorder="1" applyAlignment="1" applyProtection="1">
      <alignment horizontal="right" wrapText="1"/>
      <protection locked="0"/>
    </xf>
    <xf numFmtId="166" fontId="5" fillId="7" borderId="10" xfId="1" applyNumberFormat="1" applyFont="1" applyFill="1" applyBorder="1" applyAlignment="1" applyProtection="1">
      <alignment horizontal="right" wrapText="1"/>
      <protection locked="0"/>
    </xf>
    <xf numFmtId="164" fontId="5" fillId="3" borderId="10" xfId="1" applyNumberFormat="1" applyFont="1" applyFill="1" applyBorder="1" applyAlignment="1" applyProtection="1">
      <alignment horizontal="right" wrapText="1"/>
    </xf>
    <xf numFmtId="2" fontId="5" fillId="3" borderId="10" xfId="1" applyNumberFormat="1" applyFont="1" applyFill="1" applyBorder="1" applyAlignment="1" applyProtection="1">
      <alignment horizontal="right" wrapText="1"/>
    </xf>
    <xf numFmtId="0" fontId="23" fillId="3" borderId="12" xfId="0" applyFont="1" applyFill="1" applyBorder="1" applyAlignment="1">
      <alignment horizontal="left" vertical="top" wrapText="1"/>
    </xf>
    <xf numFmtId="164" fontId="23" fillId="0" borderId="9" xfId="0" applyNumberFormat="1" applyFont="1" applyFill="1" applyBorder="1" applyAlignment="1">
      <alignment horizontal="left" vertical="center" wrapText="1"/>
    </xf>
    <xf numFmtId="0" fontId="14" fillId="3" borderId="8" xfId="0" applyFont="1" applyFill="1" applyBorder="1" applyAlignment="1" applyProtection="1">
      <alignment horizontal="right" wrapText="1"/>
    </xf>
    <xf numFmtId="164" fontId="14" fillId="3" borderId="10" xfId="0" applyNumberFormat="1" applyFont="1" applyFill="1" applyBorder="1" applyAlignment="1" applyProtection="1">
      <alignment horizontal="right" wrapText="1"/>
      <protection locked="0"/>
    </xf>
    <xf numFmtId="164" fontId="14" fillId="3" borderId="10" xfId="1" applyNumberFormat="1" applyFont="1" applyFill="1" applyBorder="1" applyAlignment="1" applyProtection="1">
      <alignment horizontal="right" wrapText="1"/>
    </xf>
    <xf numFmtId="0" fontId="14" fillId="3" borderId="10" xfId="1" applyNumberFormat="1" applyFont="1" applyFill="1" applyBorder="1" applyAlignment="1" applyProtection="1">
      <alignment horizontal="right" wrapText="1"/>
    </xf>
    <xf numFmtId="1" fontId="19" fillId="6" borderId="10" xfId="0" applyNumberFormat="1" applyFont="1" applyFill="1" applyBorder="1" applyAlignment="1" applyProtection="1">
      <alignment horizontal="right"/>
    </xf>
    <xf numFmtId="0" fontId="5" fillId="3" borderId="10" xfId="0" applyNumberFormat="1" applyFont="1" applyFill="1" applyBorder="1" applyAlignment="1" applyProtection="1">
      <alignment horizontal="left" vertical="top" wrapText="1"/>
    </xf>
    <xf numFmtId="2" fontId="19" fillId="6" borderId="10" xfId="0" applyNumberFormat="1" applyFont="1" applyFill="1" applyBorder="1" applyAlignment="1" applyProtection="1">
      <alignment horizontal="right"/>
    </xf>
    <xf numFmtId="166" fontId="5" fillId="0" borderId="0" xfId="0" applyNumberFormat="1" applyFont="1" applyBorder="1" applyAlignment="1"/>
    <xf numFmtId="0" fontId="0" fillId="0" borderId="0" xfId="0" applyNumberFormat="1" applyFill="1" applyBorder="1" applyAlignment="1" applyProtection="1"/>
    <xf numFmtId="164" fontId="11" fillId="0" borderId="0" xfId="1" applyNumberFormat="1" applyFont="1" applyFill="1" applyBorder="1" applyAlignment="1" applyProtection="1"/>
    <xf numFmtId="0" fontId="0" fillId="0" borderId="0" xfId="0" applyAlignment="1">
      <alignment vertical="center"/>
    </xf>
    <xf numFmtId="164" fontId="11" fillId="0" borderId="0" xfId="1" applyNumberFormat="1" applyFont="1"/>
    <xf numFmtId="0" fontId="5" fillId="3" borderId="10" xfId="0" applyFont="1" applyFill="1" applyBorder="1" applyAlignment="1">
      <alignment wrapText="1"/>
    </xf>
    <xf numFmtId="0" fontId="5" fillId="3" borderId="10" xfId="0" applyFont="1" applyFill="1" applyBorder="1" applyAlignment="1">
      <alignment horizontal="right"/>
    </xf>
    <xf numFmtId="0" fontId="5" fillId="8" borderId="10" xfId="0" applyFont="1" applyFill="1" applyBorder="1"/>
    <xf numFmtId="0" fontId="23" fillId="3" borderId="10" xfId="0" applyFont="1" applyFill="1" applyBorder="1" applyAlignment="1">
      <alignment horizontal="left" vertical="top" wrapText="1"/>
    </xf>
    <xf numFmtId="164" fontId="23" fillId="0" borderId="10" xfId="0" applyNumberFormat="1" applyFont="1" applyFill="1" applyBorder="1" applyAlignment="1">
      <alignment horizontal="left" vertical="center" wrapText="1"/>
    </xf>
    <xf numFmtId="164" fontId="14" fillId="3" borderId="10" xfId="0" applyNumberFormat="1" applyFont="1" applyFill="1" applyBorder="1" applyAlignment="1" applyProtection="1">
      <alignment horizontal="right" wrapText="1"/>
    </xf>
    <xf numFmtId="166" fontId="5" fillId="3" borderId="10" xfId="1" applyNumberFormat="1" applyFont="1" applyFill="1" applyBorder="1" applyAlignment="1" applyProtection="1">
      <alignment horizontal="right" wrapText="1"/>
    </xf>
    <xf numFmtId="0" fontId="5" fillId="3" borderId="10" xfId="0" applyFont="1" applyFill="1" applyBorder="1" applyAlignment="1">
      <alignment horizontal="left" vertical="top" wrapText="1"/>
    </xf>
    <xf numFmtId="164" fontId="23" fillId="3" borderId="8" xfId="0" applyNumberFormat="1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left" vertical="top" wrapText="1"/>
    </xf>
    <xf numFmtId="0" fontId="14" fillId="3" borderId="8" xfId="0" applyFont="1" applyFill="1" applyBorder="1" applyAlignment="1" applyProtection="1">
      <alignment horizontal="left" wrapText="1"/>
    </xf>
    <xf numFmtId="0" fontId="14" fillId="3" borderId="8" xfId="0" applyFont="1" applyFill="1" applyBorder="1" applyAlignment="1" applyProtection="1">
      <alignment horizontal="right" wrapText="1"/>
      <protection locked="0"/>
    </xf>
    <xf numFmtId="164" fontId="14" fillId="3" borderId="8" xfId="0" applyNumberFormat="1" applyFont="1" applyFill="1" applyBorder="1" applyAlignment="1" applyProtection="1">
      <alignment horizontal="right" wrapText="1"/>
      <protection locked="0"/>
    </xf>
    <xf numFmtId="164" fontId="14" fillId="3" borderId="8" xfId="1" applyNumberFormat="1" applyFont="1" applyFill="1" applyBorder="1" applyAlignment="1" applyProtection="1">
      <alignment horizontal="right" wrapText="1"/>
    </xf>
    <xf numFmtId="164" fontId="14" fillId="3" borderId="9" xfId="1" applyNumberFormat="1" applyFont="1" applyFill="1" applyBorder="1" applyAlignment="1" applyProtection="1">
      <alignment horizontal="right" wrapText="1"/>
    </xf>
    <xf numFmtId="0" fontId="2" fillId="0" borderId="0" xfId="0" applyFont="1" applyAlignment="1">
      <alignment horizontal="center"/>
    </xf>
    <xf numFmtId="0" fontId="14" fillId="3" borderId="12" xfId="0" applyFont="1" applyFill="1" applyBorder="1" applyAlignment="1" applyProtection="1">
      <alignment horizontal="right" wrapText="1"/>
    </xf>
    <xf numFmtId="0" fontId="14" fillId="3" borderId="8" xfId="0" applyFont="1" applyFill="1" applyBorder="1" applyAlignment="1" applyProtection="1">
      <alignment horizontal="right" wrapText="1"/>
    </xf>
    <xf numFmtId="0" fontId="14" fillId="3" borderId="8" xfId="0" applyFont="1" applyFill="1" applyBorder="1" applyAlignment="1" applyProtection="1">
      <alignment horizontal="left" wrapText="1" indent="1"/>
    </xf>
    <xf numFmtId="0" fontId="14" fillId="3" borderId="9" xfId="0" applyFont="1" applyFill="1" applyBorder="1" applyAlignment="1" applyProtection="1">
      <alignment horizontal="left" wrapText="1" indent="1"/>
    </xf>
    <xf numFmtId="0" fontId="16" fillId="0" borderId="25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6" fillId="3" borderId="14" xfId="0" applyFont="1" applyFill="1" applyBorder="1" applyAlignment="1">
      <alignment horizontal="left" vertical="center"/>
    </xf>
    <xf numFmtId="0" fontId="16" fillId="3" borderId="15" xfId="0" applyFont="1" applyFill="1" applyBorder="1" applyAlignment="1">
      <alignment horizontal="left" vertical="center"/>
    </xf>
    <xf numFmtId="0" fontId="16" fillId="3" borderId="16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/>
    </xf>
    <xf numFmtId="0" fontId="16" fillId="0" borderId="20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164" fontId="16" fillId="0" borderId="12" xfId="1" applyNumberFormat="1" applyFont="1" applyBorder="1" applyAlignment="1">
      <alignment vertical="center"/>
    </xf>
    <xf numFmtId="164" fontId="16" fillId="0" borderId="13" xfId="1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inden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14" fillId="3" borderId="8" xfId="0" applyFont="1" applyFill="1" applyBorder="1" applyAlignment="1" applyProtection="1">
      <alignment horizontal="center" wrapText="1"/>
    </xf>
    <xf numFmtId="0" fontId="14" fillId="3" borderId="9" xfId="0" applyFont="1" applyFill="1" applyBorder="1" applyAlignment="1" applyProtection="1">
      <alignment horizontal="center" wrapText="1"/>
    </xf>
    <xf numFmtId="0" fontId="10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164" fontId="10" fillId="0" borderId="17" xfId="1" applyNumberFormat="1" applyFont="1" applyBorder="1" applyAlignment="1">
      <alignment vertical="center"/>
    </xf>
    <xf numFmtId="164" fontId="10" fillId="0" borderId="18" xfId="1" applyNumberFormat="1" applyFont="1" applyBorder="1" applyAlignment="1">
      <alignment vertical="center"/>
    </xf>
    <xf numFmtId="0" fontId="15" fillId="3" borderId="0" xfId="0" applyFont="1" applyFill="1" applyBorder="1" applyAlignment="1">
      <alignment horizontal="left" vertical="top"/>
    </xf>
    <xf numFmtId="0" fontId="9" fillId="3" borderId="19" xfId="0" applyFont="1" applyFill="1" applyBorder="1" applyAlignment="1">
      <alignment horizontal="center" wrapText="1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workbookViewId="0">
      <selection activeCell="H5" sqref="H5"/>
    </sheetView>
  </sheetViews>
  <sheetFormatPr defaultRowHeight="15" x14ac:dyDescent="0.25"/>
  <sheetData>
    <row r="2" spans="1:8" x14ac:dyDescent="0.25">
      <c r="A2" t="s">
        <v>0</v>
      </c>
      <c r="D2" t="s">
        <v>21</v>
      </c>
      <c r="H2" t="s">
        <v>29</v>
      </c>
    </row>
    <row r="4" spans="1:8" x14ac:dyDescent="0.25">
      <c r="A4" t="s">
        <v>1</v>
      </c>
    </row>
    <row r="5" spans="1:8" x14ac:dyDescent="0.25">
      <c r="B5" s="1">
        <v>1945</v>
      </c>
      <c r="C5" t="s">
        <v>2</v>
      </c>
      <c r="E5" s="1">
        <v>1048</v>
      </c>
      <c r="H5">
        <f>B5+E5</f>
        <v>2993</v>
      </c>
    </row>
    <row r="7" spans="1:8" x14ac:dyDescent="0.25">
      <c r="A7" t="s">
        <v>3</v>
      </c>
    </row>
    <row r="8" spans="1:8" x14ac:dyDescent="0.25">
      <c r="A8" t="s">
        <v>19</v>
      </c>
      <c r="B8">
        <v>2206</v>
      </c>
      <c r="C8" t="s">
        <v>2</v>
      </c>
      <c r="E8">
        <v>255</v>
      </c>
      <c r="H8">
        <f>E8+B8</f>
        <v>2461</v>
      </c>
    </row>
    <row r="9" spans="1:8" x14ac:dyDescent="0.25">
      <c r="A9" t="s">
        <v>20</v>
      </c>
      <c r="B9">
        <v>50</v>
      </c>
      <c r="C9" t="s">
        <v>2</v>
      </c>
      <c r="E9">
        <v>758</v>
      </c>
      <c r="H9">
        <f>E9+B9</f>
        <v>808</v>
      </c>
    </row>
    <row r="10" spans="1:8" x14ac:dyDescent="0.25">
      <c r="A10" t="s">
        <v>4</v>
      </c>
    </row>
    <row r="13" spans="1:8" x14ac:dyDescent="0.25">
      <c r="A13" t="s">
        <v>5</v>
      </c>
    </row>
    <row r="14" spans="1:8" x14ac:dyDescent="0.25">
      <c r="B14">
        <f>ROUND(280*7.5*0.35+0.215*144*0.215*2*0.35,0)</f>
        <v>740</v>
      </c>
      <c r="C14" t="s">
        <v>2</v>
      </c>
      <c r="E14">
        <f>ROUND((186.77*6.5+0.215*144+0.215*36)*0.35,0)</f>
        <v>438</v>
      </c>
      <c r="F14" t="s">
        <v>2</v>
      </c>
      <c r="H14">
        <f>E14+B14</f>
        <v>1178</v>
      </c>
    </row>
    <row r="16" spans="1:8" x14ac:dyDescent="0.25">
      <c r="A16" t="s">
        <v>6</v>
      </c>
    </row>
    <row r="17" spans="1:8" x14ac:dyDescent="0.25">
      <c r="B17">
        <f>ROUND(280*7.25*0.2+(144*0.215*0.2*2),0)</f>
        <v>418</v>
      </c>
      <c r="C17" t="s">
        <v>2</v>
      </c>
      <c r="E17">
        <f>ROUND((186.77*6.3+0.215*144+0.215*36)*0.2,0)</f>
        <v>243</v>
      </c>
      <c r="F17" t="s">
        <v>2</v>
      </c>
      <c r="H17">
        <f>B17+E17</f>
        <v>661</v>
      </c>
    </row>
    <row r="19" spans="1:8" x14ac:dyDescent="0.25">
      <c r="A19" t="s">
        <v>7</v>
      </c>
    </row>
    <row r="20" spans="1:8" x14ac:dyDescent="0.25">
      <c r="B20">
        <f>280/2*(7*1.41)</f>
        <v>1381.8</v>
      </c>
      <c r="C20" t="s">
        <v>8</v>
      </c>
      <c r="E20">
        <f>ROUND(186.77/2*6*1.44,0)</f>
        <v>807</v>
      </c>
      <c r="F20" t="s">
        <v>8</v>
      </c>
      <c r="H20">
        <f>B20+E20</f>
        <v>2188.8000000000002</v>
      </c>
    </row>
    <row r="22" spans="1:8" x14ac:dyDescent="0.25">
      <c r="A22" t="s">
        <v>9</v>
      </c>
    </row>
    <row r="23" spans="1:8" x14ac:dyDescent="0.25">
      <c r="B23">
        <f>ROUND((280*7+0.215*144*2)*0.06,0)</f>
        <v>121</v>
      </c>
      <c r="C23" t="s">
        <v>2</v>
      </c>
      <c r="E23">
        <f>ROUND((186.77*6.1+0.215*144+0.215*36)*0.05,0)</f>
        <v>59</v>
      </c>
      <c r="F23" t="s">
        <v>2</v>
      </c>
      <c r="H23">
        <f>B23+E23</f>
        <v>180</v>
      </c>
    </row>
    <row r="25" spans="1:8" x14ac:dyDescent="0.25">
      <c r="A25" t="s">
        <v>10</v>
      </c>
    </row>
    <row r="26" spans="1:8" x14ac:dyDescent="0.25">
      <c r="B26">
        <f>(280*7+144*0.125*2)*0.05</f>
        <v>99.800000000000011</v>
      </c>
      <c r="C26" t="s">
        <v>2</v>
      </c>
      <c r="E26">
        <f>ROUND((186.77*6+0.215*144+0.215*36)*0.05,0)</f>
        <v>58</v>
      </c>
      <c r="F26" t="s">
        <v>2</v>
      </c>
      <c r="H26">
        <f>B26+E26</f>
        <v>157.80000000000001</v>
      </c>
    </row>
    <row r="28" spans="1:8" x14ac:dyDescent="0.25">
      <c r="A28" t="s">
        <v>11</v>
      </c>
    </row>
    <row r="29" spans="1:8" x14ac:dyDescent="0.25">
      <c r="B29">
        <f>(280*2-24+24*3.14)</f>
        <v>611.36</v>
      </c>
      <c r="C29" t="s">
        <v>8</v>
      </c>
      <c r="E29">
        <v>0</v>
      </c>
      <c r="F29" t="s">
        <v>2</v>
      </c>
      <c r="H29">
        <f>B29+E29</f>
        <v>611.36</v>
      </c>
    </row>
    <row r="31" spans="1:8" x14ac:dyDescent="0.25">
      <c r="A31" t="s">
        <v>12</v>
      </c>
    </row>
    <row r="32" spans="1:8" x14ac:dyDescent="0.25">
      <c r="B32">
        <f>280+140*1.2</f>
        <v>448</v>
      </c>
      <c r="C32" t="s">
        <v>13</v>
      </c>
      <c r="E32">
        <v>0</v>
      </c>
      <c r="H32">
        <f>B32+E32</f>
        <v>448</v>
      </c>
    </row>
    <row r="34" spans="1:8" x14ac:dyDescent="0.25">
      <c r="A34" t="s">
        <v>14</v>
      </c>
    </row>
    <row r="35" spans="1:8" x14ac:dyDescent="0.25">
      <c r="B35">
        <f>12+14.5</f>
        <v>26.5</v>
      </c>
      <c r="C35" t="s">
        <v>8</v>
      </c>
      <c r="E35">
        <v>11.5</v>
      </c>
      <c r="F35" t="s">
        <v>8</v>
      </c>
      <c r="H35">
        <f>B35+E35</f>
        <v>38</v>
      </c>
    </row>
    <row r="37" spans="1:8" x14ac:dyDescent="0.25">
      <c r="A37" t="s">
        <v>15</v>
      </c>
    </row>
    <row r="38" spans="1:8" x14ac:dyDescent="0.25">
      <c r="B38">
        <f>(280/40)*5</f>
        <v>35</v>
      </c>
      <c r="C38" t="s">
        <v>8</v>
      </c>
      <c r="E38">
        <v>0</v>
      </c>
      <c r="H38">
        <f>B38+E38</f>
        <v>35</v>
      </c>
    </row>
    <row r="40" spans="1:8" x14ac:dyDescent="0.25">
      <c r="A40" t="s">
        <v>16</v>
      </c>
    </row>
    <row r="41" spans="1:8" x14ac:dyDescent="0.25">
      <c r="B41">
        <f>ROUND(((6.45*2.45)*30),0)</f>
        <v>474</v>
      </c>
      <c r="C41" t="s">
        <v>13</v>
      </c>
      <c r="E41">
        <v>0</v>
      </c>
      <c r="H41">
        <f>B41+E41</f>
        <v>474</v>
      </c>
    </row>
    <row r="43" spans="1:8" x14ac:dyDescent="0.25">
      <c r="A43" t="s">
        <v>18</v>
      </c>
    </row>
    <row r="44" spans="1:8" x14ac:dyDescent="0.25">
      <c r="B44">
        <v>528</v>
      </c>
      <c r="C44" t="s">
        <v>13</v>
      </c>
      <c r="E44">
        <v>0</v>
      </c>
      <c r="H44">
        <f>B44+E44</f>
        <v>528</v>
      </c>
    </row>
    <row r="45" spans="1:8" x14ac:dyDescent="0.25">
      <c r="A45" t="s">
        <v>17</v>
      </c>
    </row>
    <row r="46" spans="1:8" x14ac:dyDescent="0.25">
      <c r="B46">
        <f>(150+65)*1.5</f>
        <v>322.5</v>
      </c>
      <c r="C46" t="s">
        <v>8</v>
      </c>
      <c r="E46">
        <v>0</v>
      </c>
      <c r="H46">
        <f>B46+E46</f>
        <v>322.5</v>
      </c>
    </row>
    <row r="48" spans="1:8" x14ac:dyDescent="0.25">
      <c r="A48" t="s">
        <v>22</v>
      </c>
    </row>
    <row r="49" spans="1:8" x14ac:dyDescent="0.25">
      <c r="A49" t="s">
        <v>19</v>
      </c>
      <c r="B49">
        <v>562</v>
      </c>
      <c r="E49">
        <v>210</v>
      </c>
      <c r="F49" t="s">
        <v>13</v>
      </c>
      <c r="H49">
        <f>B49+E49</f>
        <v>772</v>
      </c>
    </row>
    <row r="50" spans="1:8" x14ac:dyDescent="0.25">
      <c r="A50" t="s">
        <v>23</v>
      </c>
      <c r="B50">
        <v>125</v>
      </c>
      <c r="E50">
        <v>732</v>
      </c>
      <c r="F50" t="s">
        <v>13</v>
      </c>
      <c r="H50">
        <f>B50+E50</f>
        <v>857</v>
      </c>
    </row>
    <row r="52" spans="1:8" x14ac:dyDescent="0.25">
      <c r="A52" t="s">
        <v>24</v>
      </c>
    </row>
    <row r="53" spans="1:8" x14ac:dyDescent="0.25">
      <c r="E53">
        <f>(186+168*1.2)</f>
        <v>387.6</v>
      </c>
      <c r="F53" t="s">
        <v>2</v>
      </c>
      <c r="H53">
        <f>B53+E53</f>
        <v>387.6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G30"/>
  <sheetViews>
    <sheetView workbookViewId="0">
      <selection activeCell="D17" sqref="D17"/>
    </sheetView>
  </sheetViews>
  <sheetFormatPr defaultRowHeight="15" x14ac:dyDescent="0.25"/>
  <sheetData>
    <row r="21" spans="1:7" ht="20.25" x14ac:dyDescent="0.3">
      <c r="A21" s="93" t="s">
        <v>30</v>
      </c>
      <c r="B21" s="93"/>
      <c r="C21" s="93"/>
      <c r="D21" s="93"/>
      <c r="E21" s="93"/>
      <c r="F21" s="93"/>
      <c r="G21" s="93"/>
    </row>
    <row r="23" spans="1:7" x14ac:dyDescent="0.25">
      <c r="A23" t="s">
        <v>151</v>
      </c>
    </row>
    <row r="28" spans="1:7" x14ac:dyDescent="0.25">
      <c r="A28" t="s">
        <v>31</v>
      </c>
      <c r="B28" t="s">
        <v>32</v>
      </c>
    </row>
    <row r="29" spans="1:7" x14ac:dyDescent="0.25">
      <c r="B29" t="s">
        <v>33</v>
      </c>
    </row>
    <row r="30" spans="1:7" x14ac:dyDescent="0.25">
      <c r="B30" t="s">
        <v>34</v>
      </c>
    </row>
  </sheetData>
  <mergeCells count="1">
    <mergeCell ref="A21:G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84"/>
  <sheetViews>
    <sheetView tabSelected="1" view="pageBreakPreview" topLeftCell="A151" zoomScale="150" zoomScaleNormal="75" zoomScaleSheetLayoutView="150" workbookViewId="0">
      <selection activeCell="D121" sqref="D121"/>
    </sheetView>
  </sheetViews>
  <sheetFormatPr defaultRowHeight="15" x14ac:dyDescent="0.25"/>
  <cols>
    <col min="1" max="1" width="6.7109375" customWidth="1"/>
    <col min="2" max="2" width="15.7109375" customWidth="1"/>
    <col min="3" max="3" width="46.7109375" style="76" customWidth="1"/>
    <col min="4" max="4" width="10.7109375" style="2" customWidth="1"/>
    <col min="5" max="5" width="7.7109375" customWidth="1"/>
    <col min="6" max="6" width="11.7109375" customWidth="1"/>
    <col min="7" max="7" width="12.7109375" customWidth="1"/>
    <col min="8" max="8" width="10.7109375" customWidth="1"/>
    <col min="9" max="9" width="12.7109375" customWidth="1"/>
    <col min="10" max="10" width="17.7109375" customWidth="1"/>
    <col min="11" max="11" width="17.7109375" style="77" customWidth="1"/>
    <col min="12" max="12" width="10.7109375" style="77" customWidth="1"/>
    <col min="13" max="13" width="12.42578125" bestFit="1" customWidth="1"/>
    <col min="14" max="15" width="14" bestFit="1" customWidth="1"/>
    <col min="257" max="257" width="6.7109375" customWidth="1"/>
    <col min="258" max="258" width="15.7109375" customWidth="1"/>
    <col min="259" max="259" width="46.7109375" customWidth="1"/>
    <col min="260" max="260" width="10.7109375" customWidth="1"/>
    <col min="261" max="261" width="7.7109375" customWidth="1"/>
    <col min="262" max="262" width="11.7109375" customWidth="1"/>
    <col min="263" max="263" width="12.7109375" customWidth="1"/>
    <col min="264" max="264" width="10.7109375" customWidth="1"/>
    <col min="265" max="265" width="12.7109375" customWidth="1"/>
    <col min="266" max="267" width="17.7109375" customWidth="1"/>
    <col min="268" max="268" width="10.7109375" customWidth="1"/>
    <col min="269" max="269" width="12.42578125" bestFit="1" customWidth="1"/>
    <col min="270" max="271" width="14" bestFit="1" customWidth="1"/>
    <col min="513" max="513" width="6.7109375" customWidth="1"/>
    <col min="514" max="514" width="15.7109375" customWidth="1"/>
    <col min="515" max="515" width="46.7109375" customWidth="1"/>
    <col min="516" max="516" width="10.7109375" customWidth="1"/>
    <col min="517" max="517" width="7.7109375" customWidth="1"/>
    <col min="518" max="518" width="11.7109375" customWidth="1"/>
    <col min="519" max="519" width="12.7109375" customWidth="1"/>
    <col min="520" max="520" width="10.7109375" customWidth="1"/>
    <col min="521" max="521" width="12.7109375" customWidth="1"/>
    <col min="522" max="523" width="17.7109375" customWidth="1"/>
    <col min="524" max="524" width="10.7109375" customWidth="1"/>
    <col min="525" max="525" width="12.42578125" bestFit="1" customWidth="1"/>
    <col min="526" max="527" width="14" bestFit="1" customWidth="1"/>
    <col min="769" max="769" width="6.7109375" customWidth="1"/>
    <col min="770" max="770" width="15.7109375" customWidth="1"/>
    <col min="771" max="771" width="46.7109375" customWidth="1"/>
    <col min="772" max="772" width="10.7109375" customWidth="1"/>
    <col min="773" max="773" width="7.7109375" customWidth="1"/>
    <col min="774" max="774" width="11.7109375" customWidth="1"/>
    <col min="775" max="775" width="12.7109375" customWidth="1"/>
    <col min="776" max="776" width="10.7109375" customWidth="1"/>
    <col min="777" max="777" width="12.7109375" customWidth="1"/>
    <col min="778" max="779" width="17.7109375" customWidth="1"/>
    <col min="780" max="780" width="10.7109375" customWidth="1"/>
    <col min="781" max="781" width="12.42578125" bestFit="1" customWidth="1"/>
    <col min="782" max="783" width="14" bestFit="1" customWidth="1"/>
    <col min="1025" max="1025" width="6.7109375" customWidth="1"/>
    <col min="1026" max="1026" width="15.7109375" customWidth="1"/>
    <col min="1027" max="1027" width="46.7109375" customWidth="1"/>
    <col min="1028" max="1028" width="10.7109375" customWidth="1"/>
    <col min="1029" max="1029" width="7.7109375" customWidth="1"/>
    <col min="1030" max="1030" width="11.7109375" customWidth="1"/>
    <col min="1031" max="1031" width="12.7109375" customWidth="1"/>
    <col min="1032" max="1032" width="10.7109375" customWidth="1"/>
    <col min="1033" max="1033" width="12.7109375" customWidth="1"/>
    <col min="1034" max="1035" width="17.7109375" customWidth="1"/>
    <col min="1036" max="1036" width="10.7109375" customWidth="1"/>
    <col min="1037" max="1037" width="12.42578125" bestFit="1" customWidth="1"/>
    <col min="1038" max="1039" width="14" bestFit="1" customWidth="1"/>
    <col min="1281" max="1281" width="6.7109375" customWidth="1"/>
    <col min="1282" max="1282" width="15.7109375" customWidth="1"/>
    <col min="1283" max="1283" width="46.7109375" customWidth="1"/>
    <col min="1284" max="1284" width="10.7109375" customWidth="1"/>
    <col min="1285" max="1285" width="7.7109375" customWidth="1"/>
    <col min="1286" max="1286" width="11.7109375" customWidth="1"/>
    <col min="1287" max="1287" width="12.7109375" customWidth="1"/>
    <col min="1288" max="1288" width="10.7109375" customWidth="1"/>
    <col min="1289" max="1289" width="12.7109375" customWidth="1"/>
    <col min="1290" max="1291" width="17.7109375" customWidth="1"/>
    <col min="1292" max="1292" width="10.7109375" customWidth="1"/>
    <col min="1293" max="1293" width="12.42578125" bestFit="1" customWidth="1"/>
    <col min="1294" max="1295" width="14" bestFit="1" customWidth="1"/>
    <col min="1537" max="1537" width="6.7109375" customWidth="1"/>
    <col min="1538" max="1538" width="15.7109375" customWidth="1"/>
    <col min="1539" max="1539" width="46.7109375" customWidth="1"/>
    <col min="1540" max="1540" width="10.7109375" customWidth="1"/>
    <col min="1541" max="1541" width="7.7109375" customWidth="1"/>
    <col min="1542" max="1542" width="11.7109375" customWidth="1"/>
    <col min="1543" max="1543" width="12.7109375" customWidth="1"/>
    <col min="1544" max="1544" width="10.7109375" customWidth="1"/>
    <col min="1545" max="1545" width="12.7109375" customWidth="1"/>
    <col min="1546" max="1547" width="17.7109375" customWidth="1"/>
    <col min="1548" max="1548" width="10.7109375" customWidth="1"/>
    <col min="1549" max="1549" width="12.42578125" bestFit="1" customWidth="1"/>
    <col min="1550" max="1551" width="14" bestFit="1" customWidth="1"/>
    <col min="1793" max="1793" width="6.7109375" customWidth="1"/>
    <col min="1794" max="1794" width="15.7109375" customWidth="1"/>
    <col min="1795" max="1795" width="46.7109375" customWidth="1"/>
    <col min="1796" max="1796" width="10.7109375" customWidth="1"/>
    <col min="1797" max="1797" width="7.7109375" customWidth="1"/>
    <col min="1798" max="1798" width="11.7109375" customWidth="1"/>
    <col min="1799" max="1799" width="12.7109375" customWidth="1"/>
    <col min="1800" max="1800" width="10.7109375" customWidth="1"/>
    <col min="1801" max="1801" width="12.7109375" customWidth="1"/>
    <col min="1802" max="1803" width="17.7109375" customWidth="1"/>
    <col min="1804" max="1804" width="10.7109375" customWidth="1"/>
    <col min="1805" max="1805" width="12.42578125" bestFit="1" customWidth="1"/>
    <col min="1806" max="1807" width="14" bestFit="1" customWidth="1"/>
    <col min="2049" max="2049" width="6.7109375" customWidth="1"/>
    <col min="2050" max="2050" width="15.7109375" customWidth="1"/>
    <col min="2051" max="2051" width="46.7109375" customWidth="1"/>
    <col min="2052" max="2052" width="10.7109375" customWidth="1"/>
    <col min="2053" max="2053" width="7.7109375" customWidth="1"/>
    <col min="2054" max="2054" width="11.7109375" customWidth="1"/>
    <col min="2055" max="2055" width="12.7109375" customWidth="1"/>
    <col min="2056" max="2056" width="10.7109375" customWidth="1"/>
    <col min="2057" max="2057" width="12.7109375" customWidth="1"/>
    <col min="2058" max="2059" width="17.7109375" customWidth="1"/>
    <col min="2060" max="2060" width="10.7109375" customWidth="1"/>
    <col min="2061" max="2061" width="12.42578125" bestFit="1" customWidth="1"/>
    <col min="2062" max="2063" width="14" bestFit="1" customWidth="1"/>
    <col min="2305" max="2305" width="6.7109375" customWidth="1"/>
    <col min="2306" max="2306" width="15.7109375" customWidth="1"/>
    <col min="2307" max="2307" width="46.7109375" customWidth="1"/>
    <col min="2308" max="2308" width="10.7109375" customWidth="1"/>
    <col min="2309" max="2309" width="7.7109375" customWidth="1"/>
    <col min="2310" max="2310" width="11.7109375" customWidth="1"/>
    <col min="2311" max="2311" width="12.7109375" customWidth="1"/>
    <col min="2312" max="2312" width="10.7109375" customWidth="1"/>
    <col min="2313" max="2313" width="12.7109375" customWidth="1"/>
    <col min="2314" max="2315" width="17.7109375" customWidth="1"/>
    <col min="2316" max="2316" width="10.7109375" customWidth="1"/>
    <col min="2317" max="2317" width="12.42578125" bestFit="1" customWidth="1"/>
    <col min="2318" max="2319" width="14" bestFit="1" customWidth="1"/>
    <col min="2561" max="2561" width="6.7109375" customWidth="1"/>
    <col min="2562" max="2562" width="15.7109375" customWidth="1"/>
    <col min="2563" max="2563" width="46.7109375" customWidth="1"/>
    <col min="2564" max="2564" width="10.7109375" customWidth="1"/>
    <col min="2565" max="2565" width="7.7109375" customWidth="1"/>
    <col min="2566" max="2566" width="11.7109375" customWidth="1"/>
    <col min="2567" max="2567" width="12.7109375" customWidth="1"/>
    <col min="2568" max="2568" width="10.7109375" customWidth="1"/>
    <col min="2569" max="2569" width="12.7109375" customWidth="1"/>
    <col min="2570" max="2571" width="17.7109375" customWidth="1"/>
    <col min="2572" max="2572" width="10.7109375" customWidth="1"/>
    <col min="2573" max="2573" width="12.42578125" bestFit="1" customWidth="1"/>
    <col min="2574" max="2575" width="14" bestFit="1" customWidth="1"/>
    <col min="2817" max="2817" width="6.7109375" customWidth="1"/>
    <col min="2818" max="2818" width="15.7109375" customWidth="1"/>
    <col min="2819" max="2819" width="46.7109375" customWidth="1"/>
    <col min="2820" max="2820" width="10.7109375" customWidth="1"/>
    <col min="2821" max="2821" width="7.7109375" customWidth="1"/>
    <col min="2822" max="2822" width="11.7109375" customWidth="1"/>
    <col min="2823" max="2823" width="12.7109375" customWidth="1"/>
    <col min="2824" max="2824" width="10.7109375" customWidth="1"/>
    <col min="2825" max="2825" width="12.7109375" customWidth="1"/>
    <col min="2826" max="2827" width="17.7109375" customWidth="1"/>
    <col min="2828" max="2828" width="10.7109375" customWidth="1"/>
    <col min="2829" max="2829" width="12.42578125" bestFit="1" customWidth="1"/>
    <col min="2830" max="2831" width="14" bestFit="1" customWidth="1"/>
    <col min="3073" max="3073" width="6.7109375" customWidth="1"/>
    <col min="3074" max="3074" width="15.7109375" customWidth="1"/>
    <col min="3075" max="3075" width="46.7109375" customWidth="1"/>
    <col min="3076" max="3076" width="10.7109375" customWidth="1"/>
    <col min="3077" max="3077" width="7.7109375" customWidth="1"/>
    <col min="3078" max="3078" width="11.7109375" customWidth="1"/>
    <col min="3079" max="3079" width="12.7109375" customWidth="1"/>
    <col min="3080" max="3080" width="10.7109375" customWidth="1"/>
    <col min="3081" max="3081" width="12.7109375" customWidth="1"/>
    <col min="3082" max="3083" width="17.7109375" customWidth="1"/>
    <col min="3084" max="3084" width="10.7109375" customWidth="1"/>
    <col min="3085" max="3085" width="12.42578125" bestFit="1" customWidth="1"/>
    <col min="3086" max="3087" width="14" bestFit="1" customWidth="1"/>
    <col min="3329" max="3329" width="6.7109375" customWidth="1"/>
    <col min="3330" max="3330" width="15.7109375" customWidth="1"/>
    <col min="3331" max="3331" width="46.7109375" customWidth="1"/>
    <col min="3332" max="3332" width="10.7109375" customWidth="1"/>
    <col min="3333" max="3333" width="7.7109375" customWidth="1"/>
    <col min="3334" max="3334" width="11.7109375" customWidth="1"/>
    <col min="3335" max="3335" width="12.7109375" customWidth="1"/>
    <col min="3336" max="3336" width="10.7109375" customWidth="1"/>
    <col min="3337" max="3337" width="12.7109375" customWidth="1"/>
    <col min="3338" max="3339" width="17.7109375" customWidth="1"/>
    <col min="3340" max="3340" width="10.7109375" customWidth="1"/>
    <col min="3341" max="3341" width="12.42578125" bestFit="1" customWidth="1"/>
    <col min="3342" max="3343" width="14" bestFit="1" customWidth="1"/>
    <col min="3585" max="3585" width="6.7109375" customWidth="1"/>
    <col min="3586" max="3586" width="15.7109375" customWidth="1"/>
    <col min="3587" max="3587" width="46.7109375" customWidth="1"/>
    <col min="3588" max="3588" width="10.7109375" customWidth="1"/>
    <col min="3589" max="3589" width="7.7109375" customWidth="1"/>
    <col min="3590" max="3590" width="11.7109375" customWidth="1"/>
    <col min="3591" max="3591" width="12.7109375" customWidth="1"/>
    <col min="3592" max="3592" width="10.7109375" customWidth="1"/>
    <col min="3593" max="3593" width="12.7109375" customWidth="1"/>
    <col min="3594" max="3595" width="17.7109375" customWidth="1"/>
    <col min="3596" max="3596" width="10.7109375" customWidth="1"/>
    <col min="3597" max="3597" width="12.42578125" bestFit="1" customWidth="1"/>
    <col min="3598" max="3599" width="14" bestFit="1" customWidth="1"/>
    <col min="3841" max="3841" width="6.7109375" customWidth="1"/>
    <col min="3842" max="3842" width="15.7109375" customWidth="1"/>
    <col min="3843" max="3843" width="46.7109375" customWidth="1"/>
    <col min="3844" max="3844" width="10.7109375" customWidth="1"/>
    <col min="3845" max="3845" width="7.7109375" customWidth="1"/>
    <col min="3846" max="3846" width="11.7109375" customWidth="1"/>
    <col min="3847" max="3847" width="12.7109375" customWidth="1"/>
    <col min="3848" max="3848" width="10.7109375" customWidth="1"/>
    <col min="3849" max="3849" width="12.7109375" customWidth="1"/>
    <col min="3850" max="3851" width="17.7109375" customWidth="1"/>
    <col min="3852" max="3852" width="10.7109375" customWidth="1"/>
    <col min="3853" max="3853" width="12.42578125" bestFit="1" customWidth="1"/>
    <col min="3854" max="3855" width="14" bestFit="1" customWidth="1"/>
    <col min="4097" max="4097" width="6.7109375" customWidth="1"/>
    <col min="4098" max="4098" width="15.7109375" customWidth="1"/>
    <col min="4099" max="4099" width="46.7109375" customWidth="1"/>
    <col min="4100" max="4100" width="10.7109375" customWidth="1"/>
    <col min="4101" max="4101" width="7.7109375" customWidth="1"/>
    <col min="4102" max="4102" width="11.7109375" customWidth="1"/>
    <col min="4103" max="4103" width="12.7109375" customWidth="1"/>
    <col min="4104" max="4104" width="10.7109375" customWidth="1"/>
    <col min="4105" max="4105" width="12.7109375" customWidth="1"/>
    <col min="4106" max="4107" width="17.7109375" customWidth="1"/>
    <col min="4108" max="4108" width="10.7109375" customWidth="1"/>
    <col min="4109" max="4109" width="12.42578125" bestFit="1" customWidth="1"/>
    <col min="4110" max="4111" width="14" bestFit="1" customWidth="1"/>
    <col min="4353" max="4353" width="6.7109375" customWidth="1"/>
    <col min="4354" max="4354" width="15.7109375" customWidth="1"/>
    <col min="4355" max="4355" width="46.7109375" customWidth="1"/>
    <col min="4356" max="4356" width="10.7109375" customWidth="1"/>
    <col min="4357" max="4357" width="7.7109375" customWidth="1"/>
    <col min="4358" max="4358" width="11.7109375" customWidth="1"/>
    <col min="4359" max="4359" width="12.7109375" customWidth="1"/>
    <col min="4360" max="4360" width="10.7109375" customWidth="1"/>
    <col min="4361" max="4361" width="12.7109375" customWidth="1"/>
    <col min="4362" max="4363" width="17.7109375" customWidth="1"/>
    <col min="4364" max="4364" width="10.7109375" customWidth="1"/>
    <col min="4365" max="4365" width="12.42578125" bestFit="1" customWidth="1"/>
    <col min="4366" max="4367" width="14" bestFit="1" customWidth="1"/>
    <col min="4609" max="4609" width="6.7109375" customWidth="1"/>
    <col min="4610" max="4610" width="15.7109375" customWidth="1"/>
    <col min="4611" max="4611" width="46.7109375" customWidth="1"/>
    <col min="4612" max="4612" width="10.7109375" customWidth="1"/>
    <col min="4613" max="4613" width="7.7109375" customWidth="1"/>
    <col min="4614" max="4614" width="11.7109375" customWidth="1"/>
    <col min="4615" max="4615" width="12.7109375" customWidth="1"/>
    <col min="4616" max="4616" width="10.7109375" customWidth="1"/>
    <col min="4617" max="4617" width="12.7109375" customWidth="1"/>
    <col min="4618" max="4619" width="17.7109375" customWidth="1"/>
    <col min="4620" max="4620" width="10.7109375" customWidth="1"/>
    <col min="4621" max="4621" width="12.42578125" bestFit="1" customWidth="1"/>
    <col min="4622" max="4623" width="14" bestFit="1" customWidth="1"/>
    <col min="4865" max="4865" width="6.7109375" customWidth="1"/>
    <col min="4866" max="4866" width="15.7109375" customWidth="1"/>
    <col min="4867" max="4867" width="46.7109375" customWidth="1"/>
    <col min="4868" max="4868" width="10.7109375" customWidth="1"/>
    <col min="4869" max="4869" width="7.7109375" customWidth="1"/>
    <col min="4870" max="4870" width="11.7109375" customWidth="1"/>
    <col min="4871" max="4871" width="12.7109375" customWidth="1"/>
    <col min="4872" max="4872" width="10.7109375" customWidth="1"/>
    <col min="4873" max="4873" width="12.7109375" customWidth="1"/>
    <col min="4874" max="4875" width="17.7109375" customWidth="1"/>
    <col min="4876" max="4876" width="10.7109375" customWidth="1"/>
    <col min="4877" max="4877" width="12.42578125" bestFit="1" customWidth="1"/>
    <col min="4878" max="4879" width="14" bestFit="1" customWidth="1"/>
    <col min="5121" max="5121" width="6.7109375" customWidth="1"/>
    <col min="5122" max="5122" width="15.7109375" customWidth="1"/>
    <col min="5123" max="5123" width="46.7109375" customWidth="1"/>
    <col min="5124" max="5124" width="10.7109375" customWidth="1"/>
    <col min="5125" max="5125" width="7.7109375" customWidth="1"/>
    <col min="5126" max="5126" width="11.7109375" customWidth="1"/>
    <col min="5127" max="5127" width="12.7109375" customWidth="1"/>
    <col min="5128" max="5128" width="10.7109375" customWidth="1"/>
    <col min="5129" max="5129" width="12.7109375" customWidth="1"/>
    <col min="5130" max="5131" width="17.7109375" customWidth="1"/>
    <col min="5132" max="5132" width="10.7109375" customWidth="1"/>
    <col min="5133" max="5133" width="12.42578125" bestFit="1" customWidth="1"/>
    <col min="5134" max="5135" width="14" bestFit="1" customWidth="1"/>
    <col min="5377" max="5377" width="6.7109375" customWidth="1"/>
    <col min="5378" max="5378" width="15.7109375" customWidth="1"/>
    <col min="5379" max="5379" width="46.7109375" customWidth="1"/>
    <col min="5380" max="5380" width="10.7109375" customWidth="1"/>
    <col min="5381" max="5381" width="7.7109375" customWidth="1"/>
    <col min="5382" max="5382" width="11.7109375" customWidth="1"/>
    <col min="5383" max="5383" width="12.7109375" customWidth="1"/>
    <col min="5384" max="5384" width="10.7109375" customWidth="1"/>
    <col min="5385" max="5385" width="12.7109375" customWidth="1"/>
    <col min="5386" max="5387" width="17.7109375" customWidth="1"/>
    <col min="5388" max="5388" width="10.7109375" customWidth="1"/>
    <col min="5389" max="5389" width="12.42578125" bestFit="1" customWidth="1"/>
    <col min="5390" max="5391" width="14" bestFit="1" customWidth="1"/>
    <col min="5633" max="5633" width="6.7109375" customWidth="1"/>
    <col min="5634" max="5634" width="15.7109375" customWidth="1"/>
    <col min="5635" max="5635" width="46.7109375" customWidth="1"/>
    <col min="5636" max="5636" width="10.7109375" customWidth="1"/>
    <col min="5637" max="5637" width="7.7109375" customWidth="1"/>
    <col min="5638" max="5638" width="11.7109375" customWidth="1"/>
    <col min="5639" max="5639" width="12.7109375" customWidth="1"/>
    <col min="5640" max="5640" width="10.7109375" customWidth="1"/>
    <col min="5641" max="5641" width="12.7109375" customWidth="1"/>
    <col min="5642" max="5643" width="17.7109375" customWidth="1"/>
    <col min="5644" max="5644" width="10.7109375" customWidth="1"/>
    <col min="5645" max="5645" width="12.42578125" bestFit="1" customWidth="1"/>
    <col min="5646" max="5647" width="14" bestFit="1" customWidth="1"/>
    <col min="5889" max="5889" width="6.7109375" customWidth="1"/>
    <col min="5890" max="5890" width="15.7109375" customWidth="1"/>
    <col min="5891" max="5891" width="46.7109375" customWidth="1"/>
    <col min="5892" max="5892" width="10.7109375" customWidth="1"/>
    <col min="5893" max="5893" width="7.7109375" customWidth="1"/>
    <col min="5894" max="5894" width="11.7109375" customWidth="1"/>
    <col min="5895" max="5895" width="12.7109375" customWidth="1"/>
    <col min="5896" max="5896" width="10.7109375" customWidth="1"/>
    <col min="5897" max="5897" width="12.7109375" customWidth="1"/>
    <col min="5898" max="5899" width="17.7109375" customWidth="1"/>
    <col min="5900" max="5900" width="10.7109375" customWidth="1"/>
    <col min="5901" max="5901" width="12.42578125" bestFit="1" customWidth="1"/>
    <col min="5902" max="5903" width="14" bestFit="1" customWidth="1"/>
    <col min="6145" max="6145" width="6.7109375" customWidth="1"/>
    <col min="6146" max="6146" width="15.7109375" customWidth="1"/>
    <col min="6147" max="6147" width="46.7109375" customWidth="1"/>
    <col min="6148" max="6148" width="10.7109375" customWidth="1"/>
    <col min="6149" max="6149" width="7.7109375" customWidth="1"/>
    <col min="6150" max="6150" width="11.7109375" customWidth="1"/>
    <col min="6151" max="6151" width="12.7109375" customWidth="1"/>
    <col min="6152" max="6152" width="10.7109375" customWidth="1"/>
    <col min="6153" max="6153" width="12.7109375" customWidth="1"/>
    <col min="6154" max="6155" width="17.7109375" customWidth="1"/>
    <col min="6156" max="6156" width="10.7109375" customWidth="1"/>
    <col min="6157" max="6157" width="12.42578125" bestFit="1" customWidth="1"/>
    <col min="6158" max="6159" width="14" bestFit="1" customWidth="1"/>
    <col min="6401" max="6401" width="6.7109375" customWidth="1"/>
    <col min="6402" max="6402" width="15.7109375" customWidth="1"/>
    <col min="6403" max="6403" width="46.7109375" customWidth="1"/>
    <col min="6404" max="6404" width="10.7109375" customWidth="1"/>
    <col min="6405" max="6405" width="7.7109375" customWidth="1"/>
    <col min="6406" max="6406" width="11.7109375" customWidth="1"/>
    <col min="6407" max="6407" width="12.7109375" customWidth="1"/>
    <col min="6408" max="6408" width="10.7109375" customWidth="1"/>
    <col min="6409" max="6409" width="12.7109375" customWidth="1"/>
    <col min="6410" max="6411" width="17.7109375" customWidth="1"/>
    <col min="6412" max="6412" width="10.7109375" customWidth="1"/>
    <col min="6413" max="6413" width="12.42578125" bestFit="1" customWidth="1"/>
    <col min="6414" max="6415" width="14" bestFit="1" customWidth="1"/>
    <col min="6657" max="6657" width="6.7109375" customWidth="1"/>
    <col min="6658" max="6658" width="15.7109375" customWidth="1"/>
    <col min="6659" max="6659" width="46.7109375" customWidth="1"/>
    <col min="6660" max="6660" width="10.7109375" customWidth="1"/>
    <col min="6661" max="6661" width="7.7109375" customWidth="1"/>
    <col min="6662" max="6662" width="11.7109375" customWidth="1"/>
    <col min="6663" max="6663" width="12.7109375" customWidth="1"/>
    <col min="6664" max="6664" width="10.7109375" customWidth="1"/>
    <col min="6665" max="6665" width="12.7109375" customWidth="1"/>
    <col min="6666" max="6667" width="17.7109375" customWidth="1"/>
    <col min="6668" max="6668" width="10.7109375" customWidth="1"/>
    <col min="6669" max="6669" width="12.42578125" bestFit="1" customWidth="1"/>
    <col min="6670" max="6671" width="14" bestFit="1" customWidth="1"/>
    <col min="6913" max="6913" width="6.7109375" customWidth="1"/>
    <col min="6914" max="6914" width="15.7109375" customWidth="1"/>
    <col min="6915" max="6915" width="46.7109375" customWidth="1"/>
    <col min="6916" max="6916" width="10.7109375" customWidth="1"/>
    <col min="6917" max="6917" width="7.7109375" customWidth="1"/>
    <col min="6918" max="6918" width="11.7109375" customWidth="1"/>
    <col min="6919" max="6919" width="12.7109375" customWidth="1"/>
    <col min="6920" max="6920" width="10.7109375" customWidth="1"/>
    <col min="6921" max="6921" width="12.7109375" customWidth="1"/>
    <col min="6922" max="6923" width="17.7109375" customWidth="1"/>
    <col min="6924" max="6924" width="10.7109375" customWidth="1"/>
    <col min="6925" max="6925" width="12.42578125" bestFit="1" customWidth="1"/>
    <col min="6926" max="6927" width="14" bestFit="1" customWidth="1"/>
    <col min="7169" max="7169" width="6.7109375" customWidth="1"/>
    <col min="7170" max="7170" width="15.7109375" customWidth="1"/>
    <col min="7171" max="7171" width="46.7109375" customWidth="1"/>
    <col min="7172" max="7172" width="10.7109375" customWidth="1"/>
    <col min="7173" max="7173" width="7.7109375" customWidth="1"/>
    <col min="7174" max="7174" width="11.7109375" customWidth="1"/>
    <col min="7175" max="7175" width="12.7109375" customWidth="1"/>
    <col min="7176" max="7176" width="10.7109375" customWidth="1"/>
    <col min="7177" max="7177" width="12.7109375" customWidth="1"/>
    <col min="7178" max="7179" width="17.7109375" customWidth="1"/>
    <col min="7180" max="7180" width="10.7109375" customWidth="1"/>
    <col min="7181" max="7181" width="12.42578125" bestFit="1" customWidth="1"/>
    <col min="7182" max="7183" width="14" bestFit="1" customWidth="1"/>
    <col min="7425" max="7425" width="6.7109375" customWidth="1"/>
    <col min="7426" max="7426" width="15.7109375" customWidth="1"/>
    <col min="7427" max="7427" width="46.7109375" customWidth="1"/>
    <col min="7428" max="7428" width="10.7109375" customWidth="1"/>
    <col min="7429" max="7429" width="7.7109375" customWidth="1"/>
    <col min="7430" max="7430" width="11.7109375" customWidth="1"/>
    <col min="7431" max="7431" width="12.7109375" customWidth="1"/>
    <col min="7432" max="7432" width="10.7109375" customWidth="1"/>
    <col min="7433" max="7433" width="12.7109375" customWidth="1"/>
    <col min="7434" max="7435" width="17.7109375" customWidth="1"/>
    <col min="7436" max="7436" width="10.7109375" customWidth="1"/>
    <col min="7437" max="7437" width="12.42578125" bestFit="1" customWidth="1"/>
    <col min="7438" max="7439" width="14" bestFit="1" customWidth="1"/>
    <col min="7681" max="7681" width="6.7109375" customWidth="1"/>
    <col min="7682" max="7682" width="15.7109375" customWidth="1"/>
    <col min="7683" max="7683" width="46.7109375" customWidth="1"/>
    <col min="7684" max="7684" width="10.7109375" customWidth="1"/>
    <col min="7685" max="7685" width="7.7109375" customWidth="1"/>
    <col min="7686" max="7686" width="11.7109375" customWidth="1"/>
    <col min="7687" max="7687" width="12.7109375" customWidth="1"/>
    <col min="7688" max="7688" width="10.7109375" customWidth="1"/>
    <col min="7689" max="7689" width="12.7109375" customWidth="1"/>
    <col min="7690" max="7691" width="17.7109375" customWidth="1"/>
    <col min="7692" max="7692" width="10.7109375" customWidth="1"/>
    <col min="7693" max="7693" width="12.42578125" bestFit="1" customWidth="1"/>
    <col min="7694" max="7695" width="14" bestFit="1" customWidth="1"/>
    <col min="7937" max="7937" width="6.7109375" customWidth="1"/>
    <col min="7938" max="7938" width="15.7109375" customWidth="1"/>
    <col min="7939" max="7939" width="46.7109375" customWidth="1"/>
    <col min="7940" max="7940" width="10.7109375" customWidth="1"/>
    <col min="7941" max="7941" width="7.7109375" customWidth="1"/>
    <col min="7942" max="7942" width="11.7109375" customWidth="1"/>
    <col min="7943" max="7943" width="12.7109375" customWidth="1"/>
    <col min="7944" max="7944" width="10.7109375" customWidth="1"/>
    <col min="7945" max="7945" width="12.7109375" customWidth="1"/>
    <col min="7946" max="7947" width="17.7109375" customWidth="1"/>
    <col min="7948" max="7948" width="10.7109375" customWidth="1"/>
    <col min="7949" max="7949" width="12.42578125" bestFit="1" customWidth="1"/>
    <col min="7950" max="7951" width="14" bestFit="1" customWidth="1"/>
    <col min="8193" max="8193" width="6.7109375" customWidth="1"/>
    <col min="8194" max="8194" width="15.7109375" customWidth="1"/>
    <col min="8195" max="8195" width="46.7109375" customWidth="1"/>
    <col min="8196" max="8196" width="10.7109375" customWidth="1"/>
    <col min="8197" max="8197" width="7.7109375" customWidth="1"/>
    <col min="8198" max="8198" width="11.7109375" customWidth="1"/>
    <col min="8199" max="8199" width="12.7109375" customWidth="1"/>
    <col min="8200" max="8200" width="10.7109375" customWidth="1"/>
    <col min="8201" max="8201" width="12.7109375" customWidth="1"/>
    <col min="8202" max="8203" width="17.7109375" customWidth="1"/>
    <col min="8204" max="8204" width="10.7109375" customWidth="1"/>
    <col min="8205" max="8205" width="12.42578125" bestFit="1" customWidth="1"/>
    <col min="8206" max="8207" width="14" bestFit="1" customWidth="1"/>
    <col min="8449" max="8449" width="6.7109375" customWidth="1"/>
    <col min="8450" max="8450" width="15.7109375" customWidth="1"/>
    <col min="8451" max="8451" width="46.7109375" customWidth="1"/>
    <col min="8452" max="8452" width="10.7109375" customWidth="1"/>
    <col min="8453" max="8453" width="7.7109375" customWidth="1"/>
    <col min="8454" max="8454" width="11.7109375" customWidth="1"/>
    <col min="8455" max="8455" width="12.7109375" customWidth="1"/>
    <col min="8456" max="8456" width="10.7109375" customWidth="1"/>
    <col min="8457" max="8457" width="12.7109375" customWidth="1"/>
    <col min="8458" max="8459" width="17.7109375" customWidth="1"/>
    <col min="8460" max="8460" width="10.7109375" customWidth="1"/>
    <col min="8461" max="8461" width="12.42578125" bestFit="1" customWidth="1"/>
    <col min="8462" max="8463" width="14" bestFit="1" customWidth="1"/>
    <col min="8705" max="8705" width="6.7109375" customWidth="1"/>
    <col min="8706" max="8706" width="15.7109375" customWidth="1"/>
    <col min="8707" max="8707" width="46.7109375" customWidth="1"/>
    <col min="8708" max="8708" width="10.7109375" customWidth="1"/>
    <col min="8709" max="8709" width="7.7109375" customWidth="1"/>
    <col min="8710" max="8710" width="11.7109375" customWidth="1"/>
    <col min="8711" max="8711" width="12.7109375" customWidth="1"/>
    <col min="8712" max="8712" width="10.7109375" customWidth="1"/>
    <col min="8713" max="8713" width="12.7109375" customWidth="1"/>
    <col min="8714" max="8715" width="17.7109375" customWidth="1"/>
    <col min="8716" max="8716" width="10.7109375" customWidth="1"/>
    <col min="8717" max="8717" width="12.42578125" bestFit="1" customWidth="1"/>
    <col min="8718" max="8719" width="14" bestFit="1" customWidth="1"/>
    <col min="8961" max="8961" width="6.7109375" customWidth="1"/>
    <col min="8962" max="8962" width="15.7109375" customWidth="1"/>
    <col min="8963" max="8963" width="46.7109375" customWidth="1"/>
    <col min="8964" max="8964" width="10.7109375" customWidth="1"/>
    <col min="8965" max="8965" width="7.7109375" customWidth="1"/>
    <col min="8966" max="8966" width="11.7109375" customWidth="1"/>
    <col min="8967" max="8967" width="12.7109375" customWidth="1"/>
    <col min="8968" max="8968" width="10.7109375" customWidth="1"/>
    <col min="8969" max="8969" width="12.7109375" customWidth="1"/>
    <col min="8970" max="8971" width="17.7109375" customWidth="1"/>
    <col min="8972" max="8972" width="10.7109375" customWidth="1"/>
    <col min="8973" max="8973" width="12.42578125" bestFit="1" customWidth="1"/>
    <col min="8974" max="8975" width="14" bestFit="1" customWidth="1"/>
    <col min="9217" max="9217" width="6.7109375" customWidth="1"/>
    <col min="9218" max="9218" width="15.7109375" customWidth="1"/>
    <col min="9219" max="9219" width="46.7109375" customWidth="1"/>
    <col min="9220" max="9220" width="10.7109375" customWidth="1"/>
    <col min="9221" max="9221" width="7.7109375" customWidth="1"/>
    <col min="9222" max="9222" width="11.7109375" customWidth="1"/>
    <col min="9223" max="9223" width="12.7109375" customWidth="1"/>
    <col min="9224" max="9224" width="10.7109375" customWidth="1"/>
    <col min="9225" max="9225" width="12.7109375" customWidth="1"/>
    <col min="9226" max="9227" width="17.7109375" customWidth="1"/>
    <col min="9228" max="9228" width="10.7109375" customWidth="1"/>
    <col min="9229" max="9229" width="12.42578125" bestFit="1" customWidth="1"/>
    <col min="9230" max="9231" width="14" bestFit="1" customWidth="1"/>
    <col min="9473" max="9473" width="6.7109375" customWidth="1"/>
    <col min="9474" max="9474" width="15.7109375" customWidth="1"/>
    <col min="9475" max="9475" width="46.7109375" customWidth="1"/>
    <col min="9476" max="9476" width="10.7109375" customWidth="1"/>
    <col min="9477" max="9477" width="7.7109375" customWidth="1"/>
    <col min="9478" max="9478" width="11.7109375" customWidth="1"/>
    <col min="9479" max="9479" width="12.7109375" customWidth="1"/>
    <col min="9480" max="9480" width="10.7109375" customWidth="1"/>
    <col min="9481" max="9481" width="12.7109375" customWidth="1"/>
    <col min="9482" max="9483" width="17.7109375" customWidth="1"/>
    <col min="9484" max="9484" width="10.7109375" customWidth="1"/>
    <col min="9485" max="9485" width="12.42578125" bestFit="1" customWidth="1"/>
    <col min="9486" max="9487" width="14" bestFit="1" customWidth="1"/>
    <col min="9729" max="9729" width="6.7109375" customWidth="1"/>
    <col min="9730" max="9730" width="15.7109375" customWidth="1"/>
    <col min="9731" max="9731" width="46.7109375" customWidth="1"/>
    <col min="9732" max="9732" width="10.7109375" customWidth="1"/>
    <col min="9733" max="9733" width="7.7109375" customWidth="1"/>
    <col min="9734" max="9734" width="11.7109375" customWidth="1"/>
    <col min="9735" max="9735" width="12.7109375" customWidth="1"/>
    <col min="9736" max="9736" width="10.7109375" customWidth="1"/>
    <col min="9737" max="9737" width="12.7109375" customWidth="1"/>
    <col min="9738" max="9739" width="17.7109375" customWidth="1"/>
    <col min="9740" max="9740" width="10.7109375" customWidth="1"/>
    <col min="9741" max="9741" width="12.42578125" bestFit="1" customWidth="1"/>
    <col min="9742" max="9743" width="14" bestFit="1" customWidth="1"/>
    <col min="9985" max="9985" width="6.7109375" customWidth="1"/>
    <col min="9986" max="9986" width="15.7109375" customWidth="1"/>
    <col min="9987" max="9987" width="46.7109375" customWidth="1"/>
    <col min="9988" max="9988" width="10.7109375" customWidth="1"/>
    <col min="9989" max="9989" width="7.7109375" customWidth="1"/>
    <col min="9990" max="9990" width="11.7109375" customWidth="1"/>
    <col min="9991" max="9991" width="12.7109375" customWidth="1"/>
    <col min="9992" max="9992" width="10.7109375" customWidth="1"/>
    <col min="9993" max="9993" width="12.7109375" customWidth="1"/>
    <col min="9994" max="9995" width="17.7109375" customWidth="1"/>
    <col min="9996" max="9996" width="10.7109375" customWidth="1"/>
    <col min="9997" max="9997" width="12.42578125" bestFit="1" customWidth="1"/>
    <col min="9998" max="9999" width="14" bestFit="1" customWidth="1"/>
    <col min="10241" max="10241" width="6.7109375" customWidth="1"/>
    <col min="10242" max="10242" width="15.7109375" customWidth="1"/>
    <col min="10243" max="10243" width="46.7109375" customWidth="1"/>
    <col min="10244" max="10244" width="10.7109375" customWidth="1"/>
    <col min="10245" max="10245" width="7.7109375" customWidth="1"/>
    <col min="10246" max="10246" width="11.7109375" customWidth="1"/>
    <col min="10247" max="10247" width="12.7109375" customWidth="1"/>
    <col min="10248" max="10248" width="10.7109375" customWidth="1"/>
    <col min="10249" max="10249" width="12.7109375" customWidth="1"/>
    <col min="10250" max="10251" width="17.7109375" customWidth="1"/>
    <col min="10252" max="10252" width="10.7109375" customWidth="1"/>
    <col min="10253" max="10253" width="12.42578125" bestFit="1" customWidth="1"/>
    <col min="10254" max="10255" width="14" bestFit="1" customWidth="1"/>
    <col min="10497" max="10497" width="6.7109375" customWidth="1"/>
    <col min="10498" max="10498" width="15.7109375" customWidth="1"/>
    <col min="10499" max="10499" width="46.7109375" customWidth="1"/>
    <col min="10500" max="10500" width="10.7109375" customWidth="1"/>
    <col min="10501" max="10501" width="7.7109375" customWidth="1"/>
    <col min="10502" max="10502" width="11.7109375" customWidth="1"/>
    <col min="10503" max="10503" width="12.7109375" customWidth="1"/>
    <col min="10504" max="10504" width="10.7109375" customWidth="1"/>
    <col min="10505" max="10505" width="12.7109375" customWidth="1"/>
    <col min="10506" max="10507" width="17.7109375" customWidth="1"/>
    <col min="10508" max="10508" width="10.7109375" customWidth="1"/>
    <col min="10509" max="10509" width="12.42578125" bestFit="1" customWidth="1"/>
    <col min="10510" max="10511" width="14" bestFit="1" customWidth="1"/>
    <col min="10753" max="10753" width="6.7109375" customWidth="1"/>
    <col min="10754" max="10754" width="15.7109375" customWidth="1"/>
    <col min="10755" max="10755" width="46.7109375" customWidth="1"/>
    <col min="10756" max="10756" width="10.7109375" customWidth="1"/>
    <col min="10757" max="10757" width="7.7109375" customWidth="1"/>
    <col min="10758" max="10758" width="11.7109375" customWidth="1"/>
    <col min="10759" max="10759" width="12.7109375" customWidth="1"/>
    <col min="10760" max="10760" width="10.7109375" customWidth="1"/>
    <col min="10761" max="10761" width="12.7109375" customWidth="1"/>
    <col min="10762" max="10763" width="17.7109375" customWidth="1"/>
    <col min="10764" max="10764" width="10.7109375" customWidth="1"/>
    <col min="10765" max="10765" width="12.42578125" bestFit="1" customWidth="1"/>
    <col min="10766" max="10767" width="14" bestFit="1" customWidth="1"/>
    <col min="11009" max="11009" width="6.7109375" customWidth="1"/>
    <col min="11010" max="11010" width="15.7109375" customWidth="1"/>
    <col min="11011" max="11011" width="46.7109375" customWidth="1"/>
    <col min="11012" max="11012" width="10.7109375" customWidth="1"/>
    <col min="11013" max="11013" width="7.7109375" customWidth="1"/>
    <col min="11014" max="11014" width="11.7109375" customWidth="1"/>
    <col min="11015" max="11015" width="12.7109375" customWidth="1"/>
    <col min="11016" max="11016" width="10.7109375" customWidth="1"/>
    <col min="11017" max="11017" width="12.7109375" customWidth="1"/>
    <col min="11018" max="11019" width="17.7109375" customWidth="1"/>
    <col min="11020" max="11020" width="10.7109375" customWidth="1"/>
    <col min="11021" max="11021" width="12.42578125" bestFit="1" customWidth="1"/>
    <col min="11022" max="11023" width="14" bestFit="1" customWidth="1"/>
    <col min="11265" max="11265" width="6.7109375" customWidth="1"/>
    <col min="11266" max="11266" width="15.7109375" customWidth="1"/>
    <col min="11267" max="11267" width="46.7109375" customWidth="1"/>
    <col min="11268" max="11268" width="10.7109375" customWidth="1"/>
    <col min="11269" max="11269" width="7.7109375" customWidth="1"/>
    <col min="11270" max="11270" width="11.7109375" customWidth="1"/>
    <col min="11271" max="11271" width="12.7109375" customWidth="1"/>
    <col min="11272" max="11272" width="10.7109375" customWidth="1"/>
    <col min="11273" max="11273" width="12.7109375" customWidth="1"/>
    <col min="11274" max="11275" width="17.7109375" customWidth="1"/>
    <col min="11276" max="11276" width="10.7109375" customWidth="1"/>
    <col min="11277" max="11277" width="12.42578125" bestFit="1" customWidth="1"/>
    <col min="11278" max="11279" width="14" bestFit="1" customWidth="1"/>
    <col min="11521" max="11521" width="6.7109375" customWidth="1"/>
    <col min="11522" max="11522" width="15.7109375" customWidth="1"/>
    <col min="11523" max="11523" width="46.7109375" customWidth="1"/>
    <col min="11524" max="11524" width="10.7109375" customWidth="1"/>
    <col min="11525" max="11525" width="7.7109375" customWidth="1"/>
    <col min="11526" max="11526" width="11.7109375" customWidth="1"/>
    <col min="11527" max="11527" width="12.7109375" customWidth="1"/>
    <col min="11528" max="11528" width="10.7109375" customWidth="1"/>
    <col min="11529" max="11529" width="12.7109375" customWidth="1"/>
    <col min="11530" max="11531" width="17.7109375" customWidth="1"/>
    <col min="11532" max="11532" width="10.7109375" customWidth="1"/>
    <col min="11533" max="11533" width="12.42578125" bestFit="1" customWidth="1"/>
    <col min="11534" max="11535" width="14" bestFit="1" customWidth="1"/>
    <col min="11777" max="11777" width="6.7109375" customWidth="1"/>
    <col min="11778" max="11778" width="15.7109375" customWidth="1"/>
    <col min="11779" max="11779" width="46.7109375" customWidth="1"/>
    <col min="11780" max="11780" width="10.7109375" customWidth="1"/>
    <col min="11781" max="11781" width="7.7109375" customWidth="1"/>
    <col min="11782" max="11782" width="11.7109375" customWidth="1"/>
    <col min="11783" max="11783" width="12.7109375" customWidth="1"/>
    <col min="11784" max="11784" width="10.7109375" customWidth="1"/>
    <col min="11785" max="11785" width="12.7109375" customWidth="1"/>
    <col min="11786" max="11787" width="17.7109375" customWidth="1"/>
    <col min="11788" max="11788" width="10.7109375" customWidth="1"/>
    <col min="11789" max="11789" width="12.42578125" bestFit="1" customWidth="1"/>
    <col min="11790" max="11791" width="14" bestFit="1" customWidth="1"/>
    <col min="12033" max="12033" width="6.7109375" customWidth="1"/>
    <col min="12034" max="12034" width="15.7109375" customWidth="1"/>
    <col min="12035" max="12035" width="46.7109375" customWidth="1"/>
    <col min="12036" max="12036" width="10.7109375" customWidth="1"/>
    <col min="12037" max="12037" width="7.7109375" customWidth="1"/>
    <col min="12038" max="12038" width="11.7109375" customWidth="1"/>
    <col min="12039" max="12039" width="12.7109375" customWidth="1"/>
    <col min="12040" max="12040" width="10.7109375" customWidth="1"/>
    <col min="12041" max="12041" width="12.7109375" customWidth="1"/>
    <col min="12042" max="12043" width="17.7109375" customWidth="1"/>
    <col min="12044" max="12044" width="10.7109375" customWidth="1"/>
    <col min="12045" max="12045" width="12.42578125" bestFit="1" customWidth="1"/>
    <col min="12046" max="12047" width="14" bestFit="1" customWidth="1"/>
    <col min="12289" max="12289" width="6.7109375" customWidth="1"/>
    <col min="12290" max="12290" width="15.7109375" customWidth="1"/>
    <col min="12291" max="12291" width="46.7109375" customWidth="1"/>
    <col min="12292" max="12292" width="10.7109375" customWidth="1"/>
    <col min="12293" max="12293" width="7.7109375" customWidth="1"/>
    <col min="12294" max="12294" width="11.7109375" customWidth="1"/>
    <col min="12295" max="12295" width="12.7109375" customWidth="1"/>
    <col min="12296" max="12296" width="10.7109375" customWidth="1"/>
    <col min="12297" max="12297" width="12.7109375" customWidth="1"/>
    <col min="12298" max="12299" width="17.7109375" customWidth="1"/>
    <col min="12300" max="12300" width="10.7109375" customWidth="1"/>
    <col min="12301" max="12301" width="12.42578125" bestFit="1" customWidth="1"/>
    <col min="12302" max="12303" width="14" bestFit="1" customWidth="1"/>
    <col min="12545" max="12545" width="6.7109375" customWidth="1"/>
    <col min="12546" max="12546" width="15.7109375" customWidth="1"/>
    <col min="12547" max="12547" width="46.7109375" customWidth="1"/>
    <col min="12548" max="12548" width="10.7109375" customWidth="1"/>
    <col min="12549" max="12549" width="7.7109375" customWidth="1"/>
    <col min="12550" max="12550" width="11.7109375" customWidth="1"/>
    <col min="12551" max="12551" width="12.7109375" customWidth="1"/>
    <col min="12552" max="12552" width="10.7109375" customWidth="1"/>
    <col min="12553" max="12553" width="12.7109375" customWidth="1"/>
    <col min="12554" max="12555" width="17.7109375" customWidth="1"/>
    <col min="12556" max="12556" width="10.7109375" customWidth="1"/>
    <col min="12557" max="12557" width="12.42578125" bestFit="1" customWidth="1"/>
    <col min="12558" max="12559" width="14" bestFit="1" customWidth="1"/>
    <col min="12801" max="12801" width="6.7109375" customWidth="1"/>
    <col min="12802" max="12802" width="15.7109375" customWidth="1"/>
    <col min="12803" max="12803" width="46.7109375" customWidth="1"/>
    <col min="12804" max="12804" width="10.7109375" customWidth="1"/>
    <col min="12805" max="12805" width="7.7109375" customWidth="1"/>
    <col min="12806" max="12806" width="11.7109375" customWidth="1"/>
    <col min="12807" max="12807" width="12.7109375" customWidth="1"/>
    <col min="12808" max="12808" width="10.7109375" customWidth="1"/>
    <col min="12809" max="12809" width="12.7109375" customWidth="1"/>
    <col min="12810" max="12811" width="17.7109375" customWidth="1"/>
    <col min="12812" max="12812" width="10.7109375" customWidth="1"/>
    <col min="12813" max="12813" width="12.42578125" bestFit="1" customWidth="1"/>
    <col min="12814" max="12815" width="14" bestFit="1" customWidth="1"/>
    <col min="13057" max="13057" width="6.7109375" customWidth="1"/>
    <col min="13058" max="13058" width="15.7109375" customWidth="1"/>
    <col min="13059" max="13059" width="46.7109375" customWidth="1"/>
    <col min="13060" max="13060" width="10.7109375" customWidth="1"/>
    <col min="13061" max="13061" width="7.7109375" customWidth="1"/>
    <col min="13062" max="13062" width="11.7109375" customWidth="1"/>
    <col min="13063" max="13063" width="12.7109375" customWidth="1"/>
    <col min="13064" max="13064" width="10.7109375" customWidth="1"/>
    <col min="13065" max="13065" width="12.7109375" customWidth="1"/>
    <col min="13066" max="13067" width="17.7109375" customWidth="1"/>
    <col min="13068" max="13068" width="10.7109375" customWidth="1"/>
    <col min="13069" max="13069" width="12.42578125" bestFit="1" customWidth="1"/>
    <col min="13070" max="13071" width="14" bestFit="1" customWidth="1"/>
    <col min="13313" max="13313" width="6.7109375" customWidth="1"/>
    <col min="13314" max="13314" width="15.7109375" customWidth="1"/>
    <col min="13315" max="13315" width="46.7109375" customWidth="1"/>
    <col min="13316" max="13316" width="10.7109375" customWidth="1"/>
    <col min="13317" max="13317" width="7.7109375" customWidth="1"/>
    <col min="13318" max="13318" width="11.7109375" customWidth="1"/>
    <col min="13319" max="13319" width="12.7109375" customWidth="1"/>
    <col min="13320" max="13320" width="10.7109375" customWidth="1"/>
    <col min="13321" max="13321" width="12.7109375" customWidth="1"/>
    <col min="13322" max="13323" width="17.7109375" customWidth="1"/>
    <col min="13324" max="13324" width="10.7109375" customWidth="1"/>
    <col min="13325" max="13325" width="12.42578125" bestFit="1" customWidth="1"/>
    <col min="13326" max="13327" width="14" bestFit="1" customWidth="1"/>
    <col min="13569" max="13569" width="6.7109375" customWidth="1"/>
    <col min="13570" max="13570" width="15.7109375" customWidth="1"/>
    <col min="13571" max="13571" width="46.7109375" customWidth="1"/>
    <col min="13572" max="13572" width="10.7109375" customWidth="1"/>
    <col min="13573" max="13573" width="7.7109375" customWidth="1"/>
    <col min="13574" max="13574" width="11.7109375" customWidth="1"/>
    <col min="13575" max="13575" width="12.7109375" customWidth="1"/>
    <col min="13576" max="13576" width="10.7109375" customWidth="1"/>
    <col min="13577" max="13577" width="12.7109375" customWidth="1"/>
    <col min="13578" max="13579" width="17.7109375" customWidth="1"/>
    <col min="13580" max="13580" width="10.7109375" customWidth="1"/>
    <col min="13581" max="13581" width="12.42578125" bestFit="1" customWidth="1"/>
    <col min="13582" max="13583" width="14" bestFit="1" customWidth="1"/>
    <col min="13825" max="13825" width="6.7109375" customWidth="1"/>
    <col min="13826" max="13826" width="15.7109375" customWidth="1"/>
    <col min="13827" max="13827" width="46.7109375" customWidth="1"/>
    <col min="13828" max="13828" width="10.7109375" customWidth="1"/>
    <col min="13829" max="13829" width="7.7109375" customWidth="1"/>
    <col min="13830" max="13830" width="11.7109375" customWidth="1"/>
    <col min="13831" max="13831" width="12.7109375" customWidth="1"/>
    <col min="13832" max="13832" width="10.7109375" customWidth="1"/>
    <col min="13833" max="13833" width="12.7109375" customWidth="1"/>
    <col min="13834" max="13835" width="17.7109375" customWidth="1"/>
    <col min="13836" max="13836" width="10.7109375" customWidth="1"/>
    <col min="13837" max="13837" width="12.42578125" bestFit="1" customWidth="1"/>
    <col min="13838" max="13839" width="14" bestFit="1" customWidth="1"/>
    <col min="14081" max="14081" width="6.7109375" customWidth="1"/>
    <col min="14082" max="14082" width="15.7109375" customWidth="1"/>
    <col min="14083" max="14083" width="46.7109375" customWidth="1"/>
    <col min="14084" max="14084" width="10.7109375" customWidth="1"/>
    <col min="14085" max="14085" width="7.7109375" customWidth="1"/>
    <col min="14086" max="14086" width="11.7109375" customWidth="1"/>
    <col min="14087" max="14087" width="12.7109375" customWidth="1"/>
    <col min="14088" max="14088" width="10.7109375" customWidth="1"/>
    <col min="14089" max="14089" width="12.7109375" customWidth="1"/>
    <col min="14090" max="14091" width="17.7109375" customWidth="1"/>
    <col min="14092" max="14092" width="10.7109375" customWidth="1"/>
    <col min="14093" max="14093" width="12.42578125" bestFit="1" customWidth="1"/>
    <col min="14094" max="14095" width="14" bestFit="1" customWidth="1"/>
    <col min="14337" max="14337" width="6.7109375" customWidth="1"/>
    <col min="14338" max="14338" width="15.7109375" customWidth="1"/>
    <col min="14339" max="14339" width="46.7109375" customWidth="1"/>
    <col min="14340" max="14340" width="10.7109375" customWidth="1"/>
    <col min="14341" max="14341" width="7.7109375" customWidth="1"/>
    <col min="14342" max="14342" width="11.7109375" customWidth="1"/>
    <col min="14343" max="14343" width="12.7109375" customWidth="1"/>
    <col min="14344" max="14344" width="10.7109375" customWidth="1"/>
    <col min="14345" max="14345" width="12.7109375" customWidth="1"/>
    <col min="14346" max="14347" width="17.7109375" customWidth="1"/>
    <col min="14348" max="14348" width="10.7109375" customWidth="1"/>
    <col min="14349" max="14349" width="12.42578125" bestFit="1" customWidth="1"/>
    <col min="14350" max="14351" width="14" bestFit="1" customWidth="1"/>
    <col min="14593" max="14593" width="6.7109375" customWidth="1"/>
    <col min="14594" max="14594" width="15.7109375" customWidth="1"/>
    <col min="14595" max="14595" width="46.7109375" customWidth="1"/>
    <col min="14596" max="14596" width="10.7109375" customWidth="1"/>
    <col min="14597" max="14597" width="7.7109375" customWidth="1"/>
    <col min="14598" max="14598" width="11.7109375" customWidth="1"/>
    <col min="14599" max="14599" width="12.7109375" customWidth="1"/>
    <col min="14600" max="14600" width="10.7109375" customWidth="1"/>
    <col min="14601" max="14601" width="12.7109375" customWidth="1"/>
    <col min="14602" max="14603" width="17.7109375" customWidth="1"/>
    <col min="14604" max="14604" width="10.7109375" customWidth="1"/>
    <col min="14605" max="14605" width="12.42578125" bestFit="1" customWidth="1"/>
    <col min="14606" max="14607" width="14" bestFit="1" customWidth="1"/>
    <col min="14849" max="14849" width="6.7109375" customWidth="1"/>
    <col min="14850" max="14850" width="15.7109375" customWidth="1"/>
    <col min="14851" max="14851" width="46.7109375" customWidth="1"/>
    <col min="14852" max="14852" width="10.7109375" customWidth="1"/>
    <col min="14853" max="14853" width="7.7109375" customWidth="1"/>
    <col min="14854" max="14854" width="11.7109375" customWidth="1"/>
    <col min="14855" max="14855" width="12.7109375" customWidth="1"/>
    <col min="14856" max="14856" width="10.7109375" customWidth="1"/>
    <col min="14857" max="14857" width="12.7109375" customWidth="1"/>
    <col min="14858" max="14859" width="17.7109375" customWidth="1"/>
    <col min="14860" max="14860" width="10.7109375" customWidth="1"/>
    <col min="14861" max="14861" width="12.42578125" bestFit="1" customWidth="1"/>
    <col min="14862" max="14863" width="14" bestFit="1" customWidth="1"/>
    <col min="15105" max="15105" width="6.7109375" customWidth="1"/>
    <col min="15106" max="15106" width="15.7109375" customWidth="1"/>
    <col min="15107" max="15107" width="46.7109375" customWidth="1"/>
    <col min="15108" max="15108" width="10.7109375" customWidth="1"/>
    <col min="15109" max="15109" width="7.7109375" customWidth="1"/>
    <col min="15110" max="15110" width="11.7109375" customWidth="1"/>
    <col min="15111" max="15111" width="12.7109375" customWidth="1"/>
    <col min="15112" max="15112" width="10.7109375" customWidth="1"/>
    <col min="15113" max="15113" width="12.7109375" customWidth="1"/>
    <col min="15114" max="15115" width="17.7109375" customWidth="1"/>
    <col min="15116" max="15116" width="10.7109375" customWidth="1"/>
    <col min="15117" max="15117" width="12.42578125" bestFit="1" customWidth="1"/>
    <col min="15118" max="15119" width="14" bestFit="1" customWidth="1"/>
    <col min="15361" max="15361" width="6.7109375" customWidth="1"/>
    <col min="15362" max="15362" width="15.7109375" customWidth="1"/>
    <col min="15363" max="15363" width="46.7109375" customWidth="1"/>
    <col min="15364" max="15364" width="10.7109375" customWidth="1"/>
    <col min="15365" max="15365" width="7.7109375" customWidth="1"/>
    <col min="15366" max="15366" width="11.7109375" customWidth="1"/>
    <col min="15367" max="15367" width="12.7109375" customWidth="1"/>
    <col min="15368" max="15368" width="10.7109375" customWidth="1"/>
    <col min="15369" max="15369" width="12.7109375" customWidth="1"/>
    <col min="15370" max="15371" width="17.7109375" customWidth="1"/>
    <col min="15372" max="15372" width="10.7109375" customWidth="1"/>
    <col min="15373" max="15373" width="12.42578125" bestFit="1" customWidth="1"/>
    <col min="15374" max="15375" width="14" bestFit="1" customWidth="1"/>
    <col min="15617" max="15617" width="6.7109375" customWidth="1"/>
    <col min="15618" max="15618" width="15.7109375" customWidth="1"/>
    <col min="15619" max="15619" width="46.7109375" customWidth="1"/>
    <col min="15620" max="15620" width="10.7109375" customWidth="1"/>
    <col min="15621" max="15621" width="7.7109375" customWidth="1"/>
    <col min="15622" max="15622" width="11.7109375" customWidth="1"/>
    <col min="15623" max="15623" width="12.7109375" customWidth="1"/>
    <col min="15624" max="15624" width="10.7109375" customWidth="1"/>
    <col min="15625" max="15625" width="12.7109375" customWidth="1"/>
    <col min="15626" max="15627" width="17.7109375" customWidth="1"/>
    <col min="15628" max="15628" width="10.7109375" customWidth="1"/>
    <col min="15629" max="15629" width="12.42578125" bestFit="1" customWidth="1"/>
    <col min="15630" max="15631" width="14" bestFit="1" customWidth="1"/>
    <col min="15873" max="15873" width="6.7109375" customWidth="1"/>
    <col min="15874" max="15874" width="15.7109375" customWidth="1"/>
    <col min="15875" max="15875" width="46.7109375" customWidth="1"/>
    <col min="15876" max="15876" width="10.7109375" customWidth="1"/>
    <col min="15877" max="15877" width="7.7109375" customWidth="1"/>
    <col min="15878" max="15878" width="11.7109375" customWidth="1"/>
    <col min="15879" max="15879" width="12.7109375" customWidth="1"/>
    <col min="15880" max="15880" width="10.7109375" customWidth="1"/>
    <col min="15881" max="15881" width="12.7109375" customWidth="1"/>
    <col min="15882" max="15883" width="17.7109375" customWidth="1"/>
    <col min="15884" max="15884" width="10.7109375" customWidth="1"/>
    <col min="15885" max="15885" width="12.42578125" bestFit="1" customWidth="1"/>
    <col min="15886" max="15887" width="14" bestFit="1" customWidth="1"/>
    <col min="16129" max="16129" width="6.7109375" customWidth="1"/>
    <col min="16130" max="16130" width="15.7109375" customWidth="1"/>
    <col min="16131" max="16131" width="46.7109375" customWidth="1"/>
    <col min="16132" max="16132" width="10.7109375" customWidth="1"/>
    <col min="16133" max="16133" width="7.7109375" customWidth="1"/>
    <col min="16134" max="16134" width="11.7109375" customWidth="1"/>
    <col min="16135" max="16135" width="12.7109375" customWidth="1"/>
    <col min="16136" max="16136" width="10.7109375" customWidth="1"/>
    <col min="16137" max="16137" width="12.7109375" customWidth="1"/>
    <col min="16138" max="16139" width="17.7109375" customWidth="1"/>
    <col min="16140" max="16140" width="10.7109375" customWidth="1"/>
    <col min="16141" max="16141" width="12.42578125" bestFit="1" customWidth="1"/>
    <col min="16142" max="16143" width="14" bestFit="1" customWidth="1"/>
  </cols>
  <sheetData>
    <row r="1" spans="1:43" ht="20.100000000000001" customHeight="1" x14ac:dyDescent="0.25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43" s="5" customFormat="1" ht="49.9" customHeight="1" thickBot="1" x14ac:dyDescent="0.25">
      <c r="A2" s="125" t="s">
        <v>37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3"/>
      <c r="N2" s="3"/>
      <c r="O2" s="3"/>
      <c r="P2" s="3"/>
      <c r="Q2" s="3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s="4" customFormat="1" ht="20.100000000000001" customHeight="1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3">
        <v>1</v>
      </c>
      <c r="N3" s="3"/>
      <c r="O3" s="3"/>
      <c r="P3" s="3"/>
      <c r="Q3" s="3"/>
    </row>
    <row r="4" spans="1:43" s="6" customFormat="1" ht="20.100000000000001" customHeight="1" x14ac:dyDescent="0.25">
      <c r="A4" s="126" t="s">
        <v>38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</row>
    <row r="5" spans="1:43" s="6" customFormat="1" ht="20.100000000000001" customHeight="1" x14ac:dyDescent="0.25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</row>
    <row r="6" spans="1:43" s="6" customFormat="1" ht="20.100000000000001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43" s="6" customFormat="1" ht="20.100000000000001" customHeight="1" x14ac:dyDescent="0.2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</row>
    <row r="8" spans="1:43" s="6" customFormat="1" ht="20.100000000000001" customHeight="1" x14ac:dyDescent="0.2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43" s="6" customFormat="1" ht="20.100000000000001" customHeight="1" x14ac:dyDescent="0.2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</row>
    <row r="10" spans="1:43" s="6" customFormat="1" ht="20.100000000000001" customHeight="1" x14ac:dyDescent="0.2">
      <c r="A10" s="123" t="s">
        <v>39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</row>
    <row r="11" spans="1:43" s="6" customFormat="1" ht="24.95" customHeight="1" x14ac:dyDescent="0.2">
      <c r="A11" s="108" t="s">
        <v>40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3"/>
      <c r="N11" s="3"/>
      <c r="O11" s="3"/>
      <c r="P11" s="3"/>
      <c r="Q11" s="3"/>
    </row>
    <row r="12" spans="1:43" s="6" customFormat="1" ht="20.100000000000001" customHeight="1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</row>
    <row r="13" spans="1:43" s="6" customFormat="1" ht="20.100000000000001" customHeight="1" x14ac:dyDescent="0.2">
      <c r="A13" s="115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</row>
    <row r="14" spans="1:43" s="6" customFormat="1" ht="20.100000000000001" customHeight="1" thickBot="1" x14ac:dyDescent="0.25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</row>
    <row r="15" spans="1:43" s="6" customFormat="1" ht="29.1" customHeight="1" x14ac:dyDescent="0.25">
      <c r="A15" s="109"/>
      <c r="B15" s="109"/>
      <c r="C15" s="116" t="s">
        <v>41</v>
      </c>
      <c r="D15" s="117"/>
      <c r="E15" s="117"/>
      <c r="F15" s="117"/>
      <c r="G15" s="117"/>
      <c r="H15" s="117"/>
      <c r="I15" s="118"/>
      <c r="J15" s="7" t="s">
        <v>42</v>
      </c>
      <c r="K15" s="8" t="s">
        <v>43</v>
      </c>
      <c r="L15" s="9"/>
      <c r="M15" s="4"/>
      <c r="N15" s="4"/>
      <c r="O15" s="4"/>
      <c r="P15" s="4"/>
      <c r="Q15" s="4"/>
    </row>
    <row r="16" spans="1:43" s="6" customFormat="1" ht="29.1" customHeight="1" x14ac:dyDescent="0.25">
      <c r="A16" s="109"/>
      <c r="B16" s="109"/>
      <c r="C16" s="110" t="s">
        <v>44</v>
      </c>
      <c r="D16" s="111"/>
      <c r="E16" s="111"/>
      <c r="F16" s="111"/>
      <c r="G16" s="111"/>
      <c r="H16" s="111"/>
      <c r="I16" s="112"/>
      <c r="J16" s="10">
        <f>J45</f>
        <v>0</v>
      </c>
      <c r="K16" s="11">
        <f>K45</f>
        <v>0</v>
      </c>
      <c r="L16" s="9"/>
    </row>
    <row r="17" spans="1:17" s="6" customFormat="1" ht="29.1" customHeight="1" x14ac:dyDescent="0.25">
      <c r="A17" s="109"/>
      <c r="B17" s="109"/>
      <c r="C17" s="119"/>
      <c r="D17" s="120"/>
      <c r="E17" s="120"/>
      <c r="F17" s="120"/>
      <c r="G17" s="120"/>
      <c r="H17" s="120"/>
      <c r="I17" s="121"/>
      <c r="J17" s="12"/>
      <c r="K17" s="13"/>
      <c r="L17" s="9"/>
    </row>
    <row r="18" spans="1:17" s="6" customFormat="1" ht="29.1" customHeight="1" x14ac:dyDescent="0.25">
      <c r="A18" s="109"/>
      <c r="B18" s="109"/>
      <c r="C18" s="110" t="s">
        <v>45</v>
      </c>
      <c r="D18" s="111"/>
      <c r="E18" s="111"/>
      <c r="F18" s="111"/>
      <c r="G18" s="111"/>
      <c r="H18" s="111"/>
      <c r="I18" s="112"/>
      <c r="J18" s="113">
        <f>J16+K16</f>
        <v>0</v>
      </c>
      <c r="K18" s="114"/>
      <c r="L18" s="9"/>
    </row>
    <row r="19" spans="1:17" s="6" customFormat="1" ht="29.1" customHeight="1" x14ac:dyDescent="0.25">
      <c r="A19" s="109"/>
      <c r="B19" s="109"/>
      <c r="C19" s="110" t="s">
        <v>46</v>
      </c>
      <c r="D19" s="111"/>
      <c r="E19" s="111"/>
      <c r="F19" s="111"/>
      <c r="G19" s="111"/>
      <c r="H19" s="111"/>
      <c r="I19" s="112"/>
      <c r="J19" s="113">
        <f>ROUND(J18*0.27,0)</f>
        <v>0</v>
      </c>
      <c r="K19" s="114"/>
      <c r="L19" s="9"/>
    </row>
    <row r="20" spans="1:17" s="6" customFormat="1" ht="29.1" customHeight="1" thickBot="1" x14ac:dyDescent="0.3">
      <c r="A20" s="109"/>
      <c r="B20" s="109"/>
      <c r="C20" s="129" t="s">
        <v>47</v>
      </c>
      <c r="D20" s="130"/>
      <c r="E20" s="130"/>
      <c r="F20" s="130"/>
      <c r="G20" s="130"/>
      <c r="H20" s="130"/>
      <c r="I20" s="131"/>
      <c r="J20" s="132">
        <f>SUM(J18:K19)</f>
        <v>0</v>
      </c>
      <c r="K20" s="133"/>
      <c r="L20" s="9"/>
    </row>
    <row r="21" spans="1:17" ht="20.100000000000001" customHeight="1" x14ac:dyDescent="0.25">
      <c r="A21" s="124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</row>
    <row r="22" spans="1:17" ht="20.100000000000001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1:17" ht="20.100000000000001" customHeight="1" x14ac:dyDescent="0.25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</row>
    <row r="24" spans="1:17" s="6" customFormat="1" ht="20.100000000000001" customHeight="1" x14ac:dyDescent="0.2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</row>
    <row r="25" spans="1:17" s="6" customFormat="1" ht="20.100000000000001" customHeight="1" x14ac:dyDescent="0.2">
      <c r="A25" s="104"/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</row>
    <row r="26" spans="1:17" s="6" customFormat="1" ht="20.100000000000001" customHeight="1" x14ac:dyDescent="0.2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</row>
    <row r="27" spans="1:17" s="6" customFormat="1" ht="20.100000000000001" customHeight="1" x14ac:dyDescent="0.2">
      <c r="A27" s="134" t="s">
        <v>48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</row>
    <row r="28" spans="1:17" s="6" customFormat="1" ht="20.100000000000001" customHeight="1" x14ac:dyDescent="0.2">
      <c r="A28" s="15"/>
      <c r="B28" s="15"/>
      <c r="C28" s="15"/>
      <c r="D28" s="15"/>
      <c r="E28" s="15"/>
      <c r="F28" s="15"/>
      <c r="G28" s="15"/>
      <c r="H28" s="15"/>
      <c r="I28" s="135"/>
      <c r="J28" s="135"/>
      <c r="K28" s="135"/>
      <c r="L28" s="16"/>
    </row>
    <row r="29" spans="1:17" s="6" customFormat="1" ht="20.100000000000001" customHeight="1" x14ac:dyDescent="0.2">
      <c r="A29" s="15"/>
      <c r="B29" s="15"/>
      <c r="C29" s="15"/>
      <c r="D29" s="15"/>
      <c r="E29" s="15"/>
      <c r="F29" s="15"/>
      <c r="G29" s="15"/>
      <c r="H29" s="15"/>
      <c r="I29" s="17"/>
      <c r="J29" s="17"/>
      <c r="K29" s="17"/>
      <c r="L29" s="18"/>
    </row>
    <row r="30" spans="1:17" s="6" customFormat="1" ht="20.100000000000001" customHeight="1" x14ac:dyDescent="0.2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</row>
    <row r="31" spans="1:17" s="6" customFormat="1" ht="24.95" customHeight="1" x14ac:dyDescent="0.2">
      <c r="A31" s="123" t="s">
        <v>49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9"/>
      <c r="M31" s="3"/>
      <c r="N31" s="3"/>
      <c r="O31" s="3"/>
      <c r="P31" s="3"/>
      <c r="Q31" s="3"/>
    </row>
    <row r="32" spans="1:17" s="6" customFormat="1" ht="20.100000000000001" customHeight="1" thickBot="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1:17" s="6" customFormat="1" ht="29.1" customHeight="1" thickBot="1" x14ac:dyDescent="0.25">
      <c r="A33" s="105" t="s">
        <v>50</v>
      </c>
      <c r="B33" s="106"/>
      <c r="C33" s="106"/>
      <c r="D33" s="106"/>
      <c r="E33" s="106"/>
      <c r="F33" s="106"/>
      <c r="G33" s="106"/>
      <c r="H33" s="106"/>
      <c r="I33" s="107"/>
      <c r="J33" s="20" t="s">
        <v>42</v>
      </c>
      <c r="K33" s="21" t="s">
        <v>43</v>
      </c>
      <c r="L33" s="19"/>
      <c r="M33" s="4"/>
      <c r="N33" s="4"/>
      <c r="O33" s="4"/>
      <c r="P33" s="4"/>
      <c r="Q33" s="4"/>
    </row>
    <row r="34" spans="1:17" s="6" customFormat="1" ht="27.95" customHeight="1" x14ac:dyDescent="0.2">
      <c r="A34" s="98" t="s">
        <v>67</v>
      </c>
      <c r="B34" s="99"/>
      <c r="C34" s="99"/>
      <c r="D34" s="99"/>
      <c r="E34" s="99"/>
      <c r="F34" s="99"/>
      <c r="G34" s="99"/>
      <c r="H34" s="99"/>
      <c r="I34" s="100"/>
      <c r="J34" s="22">
        <f>J56</f>
        <v>0</v>
      </c>
      <c r="K34" s="23">
        <f>K56</f>
        <v>0</v>
      </c>
      <c r="L34" s="19"/>
      <c r="M34" s="4"/>
      <c r="N34" s="4"/>
      <c r="O34" s="4"/>
      <c r="P34" s="4"/>
      <c r="Q34" s="4"/>
    </row>
    <row r="35" spans="1:17" s="6" customFormat="1" ht="27.95" customHeight="1" x14ac:dyDescent="0.2">
      <c r="A35" s="98" t="s">
        <v>68</v>
      </c>
      <c r="B35" s="99"/>
      <c r="C35" s="99"/>
      <c r="D35" s="99"/>
      <c r="E35" s="99"/>
      <c r="F35" s="99"/>
      <c r="G35" s="99"/>
      <c r="H35" s="99"/>
      <c r="I35" s="100"/>
      <c r="J35" s="22">
        <f>J64</f>
        <v>0</v>
      </c>
      <c r="K35" s="23">
        <f>K64</f>
        <v>0</v>
      </c>
      <c r="L35" s="19"/>
      <c r="M35" s="4"/>
      <c r="N35" s="4"/>
      <c r="O35" s="4"/>
      <c r="P35" s="4"/>
      <c r="Q35" s="4"/>
    </row>
    <row r="36" spans="1:17" s="6" customFormat="1" ht="27.95" customHeight="1" x14ac:dyDescent="0.2">
      <c r="A36" s="98" t="str">
        <f>B66</f>
        <v>IRTÁSI MUNKA</v>
      </c>
      <c r="B36" s="99"/>
      <c r="C36" s="99"/>
      <c r="D36" s="99"/>
      <c r="E36" s="99"/>
      <c r="F36" s="99"/>
      <c r="G36" s="99"/>
      <c r="H36" s="99"/>
      <c r="I36" s="100"/>
      <c r="J36" s="22">
        <f>J72</f>
        <v>0</v>
      </c>
      <c r="K36" s="23">
        <f>K72</f>
        <v>0</v>
      </c>
      <c r="L36" s="19"/>
      <c r="M36" s="4"/>
      <c r="N36" s="4"/>
      <c r="O36" s="4"/>
      <c r="P36" s="4"/>
      <c r="Q36" s="4"/>
    </row>
    <row r="37" spans="1:17" s="6" customFormat="1" ht="27.95" customHeight="1" x14ac:dyDescent="0.2">
      <c r="A37" s="98" t="str">
        <f>B74</f>
        <v>FÖLDMUNKA</v>
      </c>
      <c r="B37" s="99"/>
      <c r="C37" s="99"/>
      <c r="D37" s="99"/>
      <c r="E37" s="99"/>
      <c r="F37" s="99"/>
      <c r="G37" s="99"/>
      <c r="H37" s="99"/>
      <c r="I37" s="100"/>
      <c r="J37" s="22">
        <f>J93</f>
        <v>0</v>
      </c>
      <c r="K37" s="23">
        <f>K93</f>
        <v>0</v>
      </c>
      <c r="L37" s="19"/>
      <c r="M37" s="4"/>
      <c r="N37" s="4"/>
      <c r="O37" s="4"/>
      <c r="P37" s="4"/>
      <c r="Q37" s="4"/>
    </row>
    <row r="38" spans="1:17" s="6" customFormat="1" ht="27.95" customHeight="1" x14ac:dyDescent="0.2">
      <c r="A38" s="98" t="s">
        <v>69</v>
      </c>
      <c r="B38" s="99"/>
      <c r="C38" s="99"/>
      <c r="D38" s="99"/>
      <c r="E38" s="99"/>
      <c r="F38" s="99"/>
      <c r="G38" s="99"/>
      <c r="H38" s="99"/>
      <c r="I38" s="100"/>
      <c r="J38" s="22">
        <f>J109</f>
        <v>0</v>
      </c>
      <c r="K38" s="23">
        <f>K109</f>
        <v>0</v>
      </c>
      <c r="L38" s="19"/>
      <c r="M38" s="4"/>
      <c r="N38" s="4"/>
      <c r="O38" s="4"/>
      <c r="P38" s="4"/>
      <c r="Q38" s="4"/>
    </row>
    <row r="39" spans="1:17" s="6" customFormat="1" ht="27.95" customHeight="1" x14ac:dyDescent="0.2">
      <c r="A39" s="98" t="s">
        <v>28</v>
      </c>
      <c r="B39" s="99"/>
      <c r="C39" s="99"/>
      <c r="D39" s="99"/>
      <c r="E39" s="99"/>
      <c r="F39" s="99"/>
      <c r="G39" s="99"/>
      <c r="H39" s="99"/>
      <c r="I39" s="100"/>
      <c r="J39" s="22">
        <f>J115</f>
        <v>0</v>
      </c>
      <c r="K39" s="23">
        <f>K115</f>
        <v>0</v>
      </c>
      <c r="L39" s="19"/>
      <c r="M39" s="4"/>
      <c r="N39" s="4"/>
      <c r="O39" s="4"/>
      <c r="P39" s="4"/>
      <c r="Q39" s="4"/>
    </row>
    <row r="40" spans="1:17" s="6" customFormat="1" ht="27.95" customHeight="1" x14ac:dyDescent="0.2">
      <c r="A40" s="98" t="s">
        <v>71</v>
      </c>
      <c r="B40" s="99"/>
      <c r="C40" s="99"/>
      <c r="D40" s="99"/>
      <c r="E40" s="99"/>
      <c r="F40" s="99"/>
      <c r="G40" s="99"/>
      <c r="H40" s="99"/>
      <c r="I40" s="100"/>
      <c r="J40" s="22">
        <f>J129</f>
        <v>0</v>
      </c>
      <c r="K40" s="23">
        <f>K129</f>
        <v>0</v>
      </c>
      <c r="L40" s="19"/>
      <c r="M40" s="4"/>
      <c r="N40" s="4"/>
      <c r="O40" s="4"/>
      <c r="P40" s="4"/>
      <c r="Q40" s="4"/>
    </row>
    <row r="41" spans="1:17" s="6" customFormat="1" ht="27.95" customHeight="1" x14ac:dyDescent="0.2">
      <c r="A41" s="98" t="s">
        <v>72</v>
      </c>
      <c r="B41" s="99"/>
      <c r="C41" s="99"/>
      <c r="D41" s="99"/>
      <c r="E41" s="99"/>
      <c r="F41" s="99"/>
      <c r="G41" s="99"/>
      <c r="H41" s="99"/>
      <c r="I41" s="100"/>
      <c r="J41" s="22">
        <f>J153</f>
        <v>0</v>
      </c>
      <c r="K41" s="23">
        <f>K153</f>
        <v>0</v>
      </c>
      <c r="L41" s="19"/>
      <c r="M41" s="4"/>
      <c r="N41" s="4"/>
      <c r="O41" s="4"/>
      <c r="P41" s="4"/>
      <c r="Q41" s="4"/>
    </row>
    <row r="42" spans="1:17" s="6" customFormat="1" ht="27.95" customHeight="1" x14ac:dyDescent="0.2">
      <c r="A42" s="98" t="s">
        <v>73</v>
      </c>
      <c r="B42" s="99"/>
      <c r="C42" s="99"/>
      <c r="D42" s="99"/>
      <c r="E42" s="99"/>
      <c r="F42" s="99"/>
      <c r="G42" s="99"/>
      <c r="H42" s="99"/>
      <c r="I42" s="100"/>
      <c r="J42" s="22">
        <f>J163</f>
        <v>0</v>
      </c>
      <c r="K42" s="23">
        <f>K163</f>
        <v>0</v>
      </c>
      <c r="L42" s="19"/>
      <c r="M42" s="4"/>
      <c r="N42" s="4"/>
      <c r="O42" s="4"/>
      <c r="P42" s="4"/>
      <c r="Q42" s="4"/>
    </row>
    <row r="43" spans="1:17" s="6" customFormat="1" ht="27.95" customHeight="1" x14ac:dyDescent="0.2">
      <c r="A43" s="98" t="s">
        <v>74</v>
      </c>
      <c r="B43" s="99"/>
      <c r="C43" s="99"/>
      <c r="D43" s="99"/>
      <c r="E43" s="99"/>
      <c r="F43" s="99"/>
      <c r="G43" s="99"/>
      <c r="H43" s="99"/>
      <c r="I43" s="100"/>
      <c r="J43" s="22">
        <f>J168</f>
        <v>0</v>
      </c>
      <c r="K43" s="23">
        <f>K168</f>
        <v>0</v>
      </c>
      <c r="L43" s="19"/>
      <c r="M43" s="4"/>
      <c r="N43" s="4"/>
      <c r="O43" s="4"/>
      <c r="P43" s="4"/>
      <c r="Q43" s="4"/>
    </row>
    <row r="44" spans="1:17" s="6" customFormat="1" ht="27.95" customHeight="1" x14ac:dyDescent="0.2">
      <c r="A44" s="98" t="s">
        <v>70</v>
      </c>
      <c r="B44" s="99"/>
      <c r="C44" s="99"/>
      <c r="D44" s="99"/>
      <c r="E44" s="99"/>
      <c r="F44" s="99"/>
      <c r="G44" s="99"/>
      <c r="H44" s="99"/>
      <c r="I44" s="100"/>
      <c r="J44" s="22">
        <f>J179</f>
        <v>0</v>
      </c>
      <c r="K44" s="23">
        <f>K179</f>
        <v>0</v>
      </c>
      <c r="L44" s="19"/>
      <c r="M44" s="4"/>
      <c r="N44" s="4"/>
      <c r="O44" s="4"/>
      <c r="P44" s="4"/>
      <c r="Q44" s="4"/>
    </row>
    <row r="45" spans="1:17" s="6" customFormat="1" ht="30" customHeight="1" thickBot="1" x14ac:dyDescent="0.25">
      <c r="A45" s="101" t="s">
        <v>51</v>
      </c>
      <c r="B45" s="102"/>
      <c r="C45" s="102"/>
      <c r="D45" s="102"/>
      <c r="E45" s="102"/>
      <c r="F45" s="102"/>
      <c r="G45" s="102"/>
      <c r="H45" s="102"/>
      <c r="I45" s="103"/>
      <c r="J45" s="24">
        <f>SUM(J34:J44)</f>
        <v>0</v>
      </c>
      <c r="K45" s="25">
        <f>SUM(K34:K44)</f>
        <v>0</v>
      </c>
      <c r="L45" s="19"/>
    </row>
    <row r="46" spans="1:17" s="6" customFormat="1" ht="12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</row>
    <row r="47" spans="1:17" s="6" customFormat="1" ht="12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1:17" s="6" customFormat="1" ht="20.100000000000001" customHeight="1" x14ac:dyDescent="0.2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</row>
    <row r="49" spans="1:56" s="4" customFormat="1" ht="14.45" customHeight="1" x14ac:dyDescent="0.2">
      <c r="A49" s="26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3"/>
      <c r="N49" s="3"/>
      <c r="O49" s="3"/>
      <c r="P49" s="3"/>
      <c r="Q49" s="3"/>
      <c r="R49" s="3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</row>
    <row r="50" spans="1:56" ht="35.1" customHeight="1" x14ac:dyDescent="0.25">
      <c r="A50" s="28" t="s">
        <v>52</v>
      </c>
      <c r="B50" s="29" t="s">
        <v>53</v>
      </c>
      <c r="C50" s="30" t="s">
        <v>54</v>
      </c>
      <c r="D50" s="31" t="s">
        <v>55</v>
      </c>
      <c r="E50" s="31" t="s">
        <v>56</v>
      </c>
      <c r="F50" s="32" t="s">
        <v>57</v>
      </c>
      <c r="G50" s="33" t="s">
        <v>58</v>
      </c>
      <c r="H50" s="33" t="s">
        <v>59</v>
      </c>
      <c r="I50" s="32" t="s">
        <v>60</v>
      </c>
      <c r="J50" s="34" t="s">
        <v>61</v>
      </c>
      <c r="K50" s="34" t="s">
        <v>62</v>
      </c>
      <c r="L50" s="35" t="s">
        <v>63</v>
      </c>
      <c r="M50" s="36"/>
      <c r="N50" s="36"/>
      <c r="O50" s="36"/>
      <c r="P50" s="36"/>
      <c r="Q50" s="36"/>
      <c r="R50" s="36"/>
    </row>
    <row r="51" spans="1:56" s="46" customFormat="1" ht="9" customHeight="1" x14ac:dyDescent="0.2">
      <c r="A51" s="37"/>
      <c r="B51" s="38"/>
      <c r="C51" s="39"/>
      <c r="D51" s="40"/>
      <c r="E51" s="41"/>
      <c r="F51" s="42"/>
      <c r="G51" s="43"/>
      <c r="H51" s="43"/>
      <c r="I51" s="42"/>
      <c r="J51" s="43"/>
      <c r="K51" s="44"/>
      <c r="L51" s="45"/>
      <c r="M51" s="3"/>
      <c r="N51" s="3"/>
      <c r="O51" s="3"/>
      <c r="P51" s="3"/>
      <c r="Q51" s="3"/>
      <c r="R51" s="3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</row>
    <row r="52" spans="1:56" s="46" customFormat="1" ht="18.75" x14ac:dyDescent="0.2">
      <c r="A52" s="47"/>
      <c r="B52" s="48" t="s">
        <v>75</v>
      </c>
      <c r="C52" s="49"/>
      <c r="D52" s="49"/>
      <c r="E52" s="49"/>
      <c r="F52" s="49"/>
      <c r="G52" s="49"/>
      <c r="H52" s="49"/>
      <c r="I52" s="49"/>
      <c r="J52" s="49"/>
      <c r="K52" s="49"/>
      <c r="L52" s="50"/>
      <c r="M52" s="3"/>
      <c r="N52" s="3"/>
      <c r="O52" s="3"/>
      <c r="P52" s="3"/>
      <c r="Q52" s="3"/>
      <c r="R52" s="3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</row>
    <row r="53" spans="1:56" s="46" customFormat="1" ht="9" customHeight="1" x14ac:dyDescent="0.2">
      <c r="A53" s="51"/>
      <c r="B53" s="43"/>
      <c r="C53" s="52"/>
      <c r="D53" s="53"/>
      <c r="E53" s="54"/>
      <c r="F53" s="42"/>
      <c r="G53" s="43"/>
      <c r="H53" s="43"/>
      <c r="I53" s="42"/>
      <c r="J53" s="43"/>
      <c r="K53" s="44"/>
      <c r="L53" s="45"/>
      <c r="M53" s="3"/>
      <c r="N53" s="3"/>
      <c r="O53" s="3"/>
      <c r="P53" s="3"/>
      <c r="Q53" s="3"/>
      <c r="R53" s="3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</row>
    <row r="54" spans="1:56" s="46" customFormat="1" x14ac:dyDescent="0.25">
      <c r="A54" s="55">
        <v>1</v>
      </c>
      <c r="B54" s="56"/>
      <c r="C54" s="57" t="s">
        <v>77</v>
      </c>
      <c r="D54" s="58">
        <v>15</v>
      </c>
      <c r="E54" s="59" t="s">
        <v>2</v>
      </c>
      <c r="F54" s="60"/>
      <c r="G54" s="61"/>
      <c r="H54" s="60"/>
      <c r="I54" s="84">
        <f>G54+H54</f>
        <v>0</v>
      </c>
      <c r="J54" s="62">
        <f>ROUND(D54*F54,0)</f>
        <v>0</v>
      </c>
      <c r="K54" s="62">
        <f>ROUND(D54*I54,0)</f>
        <v>0</v>
      </c>
      <c r="L54" s="63"/>
      <c r="M54" s="3"/>
      <c r="N54" s="3"/>
      <c r="O54" s="3"/>
      <c r="P54" s="3"/>
      <c r="Q54" s="3"/>
      <c r="R54" s="3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</row>
    <row r="55" spans="1:56" s="46" customFormat="1" ht="25.5" x14ac:dyDescent="0.25">
      <c r="A55" s="55">
        <v>2</v>
      </c>
      <c r="B55" s="56"/>
      <c r="C55" s="57" t="s">
        <v>86</v>
      </c>
      <c r="D55" s="58">
        <v>2993</v>
      </c>
      <c r="E55" s="59" t="s">
        <v>2</v>
      </c>
      <c r="F55" s="60"/>
      <c r="G55" s="61"/>
      <c r="H55" s="60"/>
      <c r="I55" s="84">
        <f>G55+H55</f>
        <v>0</v>
      </c>
      <c r="J55" s="62">
        <f>ROUND(D55*F55,0)</f>
        <v>0</v>
      </c>
      <c r="K55" s="62">
        <f>ROUND(D55*I55,0)</f>
        <v>0</v>
      </c>
      <c r="L55" s="63"/>
      <c r="M55" s="3"/>
      <c r="N55" s="3"/>
      <c r="O55" s="3"/>
      <c r="P55" s="3"/>
      <c r="Q55" s="3"/>
      <c r="R55" s="3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</row>
    <row r="56" spans="1:56" s="46" customFormat="1" ht="24" customHeight="1" x14ac:dyDescent="0.25">
      <c r="A56" s="64"/>
      <c r="B56" s="65"/>
      <c r="C56" s="94" t="str">
        <f>B52</f>
        <v>ELKÉSZÍTŐ MUNKÁK</v>
      </c>
      <c r="D56" s="95"/>
      <c r="E56" s="95"/>
      <c r="F56" s="95"/>
      <c r="G56" s="95"/>
      <c r="H56" s="96" t="s">
        <v>64</v>
      </c>
      <c r="I56" s="97"/>
      <c r="J56" s="83">
        <f>SUM(J54:J55)</f>
        <v>0</v>
      </c>
      <c r="K56" s="68">
        <f>SUM(K54:K55)</f>
        <v>0</v>
      </c>
      <c r="L56" s="69"/>
      <c r="M56" s="3"/>
      <c r="N56" s="3"/>
      <c r="O56" s="3"/>
      <c r="P56" s="3"/>
      <c r="Q56" s="3"/>
      <c r="R56" s="3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</row>
    <row r="57" spans="1:56" s="46" customFormat="1" ht="9" customHeight="1" x14ac:dyDescent="0.2">
      <c r="A57" s="37"/>
      <c r="B57" s="38"/>
      <c r="C57" s="39"/>
      <c r="D57" s="40"/>
      <c r="E57" s="41"/>
      <c r="F57" s="42"/>
      <c r="G57" s="43"/>
      <c r="H57" s="43"/>
      <c r="I57" s="42"/>
      <c r="J57" s="43"/>
      <c r="K57" s="44"/>
      <c r="L57" s="45"/>
      <c r="M57" s="3"/>
      <c r="N57" s="3"/>
      <c r="O57" s="3"/>
      <c r="P57" s="3"/>
      <c r="Q57" s="3"/>
      <c r="R57" s="3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</row>
    <row r="58" spans="1:56" s="46" customFormat="1" ht="18.75" x14ac:dyDescent="0.2">
      <c r="A58" s="47"/>
      <c r="B58" s="48" t="s">
        <v>68</v>
      </c>
      <c r="C58" s="49"/>
      <c r="D58" s="49"/>
      <c r="E58" s="49"/>
      <c r="F58" s="49"/>
      <c r="G58" s="49"/>
      <c r="H58" s="49"/>
      <c r="I58" s="49"/>
      <c r="J58" s="49"/>
      <c r="K58" s="49"/>
      <c r="L58" s="50"/>
      <c r="M58" s="3"/>
      <c r="N58" s="3"/>
      <c r="O58" s="3"/>
      <c r="P58" s="3"/>
      <c r="Q58" s="3"/>
      <c r="R58" s="3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</row>
    <row r="59" spans="1:56" s="46" customFormat="1" ht="9" customHeight="1" x14ac:dyDescent="0.2">
      <c r="A59" s="51"/>
      <c r="B59" s="43"/>
      <c r="C59" s="52"/>
      <c r="D59" s="53"/>
      <c r="E59" s="54"/>
      <c r="F59" s="42"/>
      <c r="G59" s="43"/>
      <c r="H59" s="43"/>
      <c r="I59" s="42"/>
      <c r="J59" s="43"/>
      <c r="K59" s="44"/>
      <c r="L59" s="45"/>
      <c r="M59" s="3"/>
      <c r="N59" s="3"/>
      <c r="O59" s="3"/>
      <c r="P59" s="3"/>
      <c r="Q59" s="3"/>
      <c r="R59" s="3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</row>
    <row r="60" spans="1:56" s="46" customFormat="1" ht="25.5" x14ac:dyDescent="0.25">
      <c r="A60" s="55">
        <v>3</v>
      </c>
      <c r="B60" s="56"/>
      <c r="C60" s="57" t="s">
        <v>81</v>
      </c>
      <c r="D60" s="58">
        <v>4.5</v>
      </c>
      <c r="E60" s="59" t="s">
        <v>2</v>
      </c>
      <c r="F60" s="60"/>
      <c r="G60" s="61"/>
      <c r="H60" s="60"/>
      <c r="I60" s="84">
        <f>G60+H60</f>
        <v>0</v>
      </c>
      <c r="J60" s="62">
        <f>ROUND(D60*F60,0)</f>
        <v>0</v>
      </c>
      <c r="K60" s="62">
        <f>ROUND(D60*I60,0)</f>
        <v>0</v>
      </c>
      <c r="L60" s="63"/>
      <c r="M60" s="3"/>
      <c r="N60" s="3"/>
      <c r="O60" s="3"/>
      <c r="P60" s="3"/>
      <c r="Q60" s="3"/>
      <c r="R60" s="3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</row>
    <row r="61" spans="1:56" s="46" customFormat="1" ht="25.5" x14ac:dyDescent="0.25">
      <c r="A61" s="55">
        <v>4</v>
      </c>
      <c r="B61" s="56"/>
      <c r="C61" s="57" t="s">
        <v>82</v>
      </c>
      <c r="D61" s="58">
        <v>2.5</v>
      </c>
      <c r="E61" s="59" t="s">
        <v>2</v>
      </c>
      <c r="F61" s="60"/>
      <c r="G61" s="61"/>
      <c r="H61" s="60"/>
      <c r="I61" s="84">
        <f t="shared" ref="I61:I63" si="0">G61+H61</f>
        <v>0</v>
      </c>
      <c r="J61" s="62">
        <f t="shared" ref="J61:J63" si="1">ROUND(D61*F61,0)</f>
        <v>0</v>
      </c>
      <c r="K61" s="62">
        <f t="shared" ref="K61:K63" si="2">ROUND(D61*I61,0)</f>
        <v>0</v>
      </c>
      <c r="L61" s="63"/>
      <c r="M61" s="3"/>
      <c r="N61" s="3"/>
      <c r="O61" s="3"/>
      <c r="P61" s="3"/>
      <c r="Q61" s="3"/>
      <c r="R61" s="3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</row>
    <row r="62" spans="1:56" s="46" customFormat="1" ht="25.5" x14ac:dyDescent="0.25">
      <c r="A62" s="55">
        <v>5</v>
      </c>
      <c r="B62" s="56"/>
      <c r="C62" s="57" t="s">
        <v>83</v>
      </c>
      <c r="D62" s="72">
        <v>5.75</v>
      </c>
      <c r="E62" s="59" t="s">
        <v>2</v>
      </c>
      <c r="F62" s="60"/>
      <c r="G62" s="61"/>
      <c r="H62" s="60"/>
      <c r="I62" s="84">
        <f t="shared" si="0"/>
        <v>0</v>
      </c>
      <c r="J62" s="62">
        <f t="shared" si="1"/>
        <v>0</v>
      </c>
      <c r="K62" s="62">
        <f t="shared" si="2"/>
        <v>0</v>
      </c>
      <c r="L62" s="63"/>
      <c r="M62" s="3"/>
      <c r="N62" s="3"/>
      <c r="O62" s="3"/>
      <c r="P62" s="3"/>
      <c r="Q62" s="3"/>
      <c r="R62" s="3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</row>
    <row r="63" spans="1:56" s="46" customFormat="1" ht="25.5" x14ac:dyDescent="0.25">
      <c r="A63" s="55">
        <v>6</v>
      </c>
      <c r="B63" s="56"/>
      <c r="C63" s="57" t="s">
        <v>84</v>
      </c>
      <c r="D63" s="58">
        <v>48</v>
      </c>
      <c r="E63" s="59" t="s">
        <v>85</v>
      </c>
      <c r="F63" s="60"/>
      <c r="G63" s="61"/>
      <c r="H63" s="60"/>
      <c r="I63" s="84">
        <f t="shared" si="0"/>
        <v>0</v>
      </c>
      <c r="J63" s="62">
        <f t="shared" si="1"/>
        <v>0</v>
      </c>
      <c r="K63" s="62">
        <f t="shared" si="2"/>
        <v>0</v>
      </c>
      <c r="L63" s="63"/>
      <c r="M63" s="3"/>
      <c r="N63" s="3"/>
      <c r="O63" s="3"/>
      <c r="P63" s="3"/>
      <c r="Q63" s="3"/>
      <c r="R63" s="3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</row>
    <row r="64" spans="1:56" s="46" customFormat="1" ht="24" customHeight="1" x14ac:dyDescent="0.25">
      <c r="A64" s="64"/>
      <c r="B64" s="65"/>
      <c r="C64" s="94" t="str">
        <f>B58</f>
        <v>BONTÁSI MUNKÁK</v>
      </c>
      <c r="D64" s="95"/>
      <c r="E64" s="95"/>
      <c r="F64" s="95"/>
      <c r="G64" s="95"/>
      <c r="H64" s="96" t="s">
        <v>64</v>
      </c>
      <c r="I64" s="97"/>
      <c r="J64" s="83">
        <f>SUM(J60:J63)</f>
        <v>0</v>
      </c>
      <c r="K64" s="68">
        <f>SUM(K60:K63)</f>
        <v>0</v>
      </c>
      <c r="L64" s="69"/>
      <c r="M64" s="3"/>
      <c r="N64" s="3"/>
      <c r="O64" s="3"/>
      <c r="P64" s="3"/>
      <c r="Q64" s="3"/>
      <c r="R64" s="3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</row>
    <row r="65" spans="1:56" s="46" customFormat="1" ht="9" customHeight="1" x14ac:dyDescent="0.2">
      <c r="A65" s="37"/>
      <c r="B65" s="38"/>
      <c r="C65" s="39"/>
      <c r="D65" s="40"/>
      <c r="E65" s="41"/>
      <c r="F65" s="42"/>
      <c r="G65" s="43"/>
      <c r="H65" s="43"/>
      <c r="I65" s="42"/>
      <c r="J65" s="43"/>
      <c r="K65" s="44"/>
      <c r="L65" s="45"/>
      <c r="M65" s="3"/>
      <c r="N65" s="3"/>
      <c r="O65" s="3"/>
      <c r="P65" s="3"/>
      <c r="Q65" s="3"/>
      <c r="R65" s="3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</row>
    <row r="66" spans="1:56" s="46" customFormat="1" ht="18.75" x14ac:dyDescent="0.2">
      <c r="A66" s="47"/>
      <c r="B66" s="48" t="s">
        <v>65</v>
      </c>
      <c r="C66" s="49"/>
      <c r="D66" s="49"/>
      <c r="E66" s="49"/>
      <c r="F66" s="49"/>
      <c r="G66" s="49"/>
      <c r="H66" s="49"/>
      <c r="I66" s="49"/>
      <c r="J66" s="49"/>
      <c r="K66" s="49"/>
      <c r="L66" s="50"/>
      <c r="M66" s="3"/>
      <c r="N66" s="3"/>
      <c r="O66" s="3"/>
      <c r="P66" s="3"/>
      <c r="Q66" s="3"/>
      <c r="R66" s="3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</row>
    <row r="67" spans="1:56" s="46" customFormat="1" ht="9" customHeight="1" x14ac:dyDescent="0.2">
      <c r="A67" s="37"/>
      <c r="B67" s="38"/>
      <c r="C67" s="39"/>
      <c r="D67" s="40"/>
      <c r="E67" s="41"/>
      <c r="F67" s="42"/>
      <c r="G67" s="43"/>
      <c r="H67" s="43"/>
      <c r="I67" s="42"/>
      <c r="J67" s="43"/>
      <c r="K67" s="44"/>
      <c r="L67" s="45"/>
      <c r="M67" s="3"/>
      <c r="N67" s="3"/>
      <c r="O67" s="3"/>
      <c r="P67" s="3"/>
      <c r="Q67" s="3"/>
      <c r="R67" s="3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</row>
    <row r="68" spans="1:56" s="46" customFormat="1" x14ac:dyDescent="0.25">
      <c r="A68" s="55">
        <v>7</v>
      </c>
      <c r="B68" s="56"/>
      <c r="C68" s="57" t="s">
        <v>79</v>
      </c>
      <c r="D68" s="58">
        <v>20</v>
      </c>
      <c r="E68" s="59" t="s">
        <v>78</v>
      </c>
      <c r="F68" s="60"/>
      <c r="G68" s="61"/>
      <c r="H68" s="60"/>
      <c r="I68" s="84">
        <f>G68+H68</f>
        <v>0</v>
      </c>
      <c r="J68" s="62">
        <f>ROUND(D68*F68,0)</f>
        <v>0</v>
      </c>
      <c r="K68" s="62">
        <f>ROUND(D68*I68,0)</f>
        <v>0</v>
      </c>
      <c r="L68" s="63"/>
      <c r="M68" s="3"/>
      <c r="N68" s="3"/>
      <c r="O68" s="3"/>
      <c r="P68" s="3"/>
      <c r="Q68" s="3"/>
      <c r="R68" s="3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</row>
    <row r="69" spans="1:56" s="46" customFormat="1" x14ac:dyDescent="0.25">
      <c r="A69" s="55">
        <v>8</v>
      </c>
      <c r="B69" s="56"/>
      <c r="C69" s="57" t="s">
        <v>80</v>
      </c>
      <c r="D69" s="58">
        <v>10</v>
      </c>
      <c r="E69" s="59" t="s">
        <v>78</v>
      </c>
      <c r="F69" s="60"/>
      <c r="G69" s="61"/>
      <c r="H69" s="60"/>
      <c r="I69" s="84">
        <f>G69+H69</f>
        <v>0</v>
      </c>
      <c r="J69" s="62">
        <f>ROUND(D69*F69,0)</f>
        <v>0</v>
      </c>
      <c r="K69" s="62">
        <f>ROUND(D69*I69,0)</f>
        <v>0</v>
      </c>
      <c r="L69" s="63"/>
      <c r="M69" s="3"/>
      <c r="N69" s="3"/>
      <c r="O69" s="3"/>
      <c r="P69" s="3"/>
      <c r="Q69" s="3"/>
      <c r="R69" s="3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</row>
    <row r="70" spans="1:56" s="46" customFormat="1" x14ac:dyDescent="0.25">
      <c r="A70" s="55">
        <v>9</v>
      </c>
      <c r="B70" s="71"/>
      <c r="C70" s="57" t="s">
        <v>145</v>
      </c>
      <c r="D70" s="58">
        <v>10</v>
      </c>
      <c r="E70" s="59" t="s">
        <v>26</v>
      </c>
      <c r="F70" s="60"/>
      <c r="G70" s="61"/>
      <c r="H70" s="60"/>
      <c r="I70" s="84">
        <f>G70+H70</f>
        <v>0</v>
      </c>
      <c r="J70" s="62">
        <f>ROUND(D70*F70,0)</f>
        <v>0</v>
      </c>
      <c r="K70" s="62">
        <f>ROUND(D70*I70,0)</f>
        <v>0</v>
      </c>
      <c r="L70" s="63"/>
      <c r="M70" s="3"/>
      <c r="N70" s="3"/>
      <c r="O70" s="3"/>
      <c r="P70" s="3"/>
      <c r="Q70" s="3"/>
      <c r="R70" s="3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</row>
    <row r="71" spans="1:56" s="46" customFormat="1" x14ac:dyDescent="0.25">
      <c r="A71" s="55">
        <v>10</v>
      </c>
      <c r="B71" s="56"/>
      <c r="C71" s="57" t="s">
        <v>146</v>
      </c>
      <c r="D71" s="58">
        <v>5</v>
      </c>
      <c r="E71" s="59" t="s">
        <v>26</v>
      </c>
      <c r="F71" s="60"/>
      <c r="G71" s="61"/>
      <c r="H71" s="60"/>
      <c r="I71" s="84">
        <f>G71+H71</f>
        <v>0</v>
      </c>
      <c r="J71" s="62">
        <f>ROUND(D71*F71,0)</f>
        <v>0</v>
      </c>
      <c r="K71" s="62">
        <f>ROUND(D71*I71,0)</f>
        <v>0</v>
      </c>
      <c r="L71" s="63"/>
      <c r="M71" s="3"/>
      <c r="N71" s="3"/>
      <c r="O71" s="3"/>
      <c r="P71" s="3"/>
      <c r="Q71" s="3"/>
      <c r="R71" s="3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</row>
    <row r="72" spans="1:56" s="46" customFormat="1" ht="24" customHeight="1" x14ac:dyDescent="0.25">
      <c r="A72" s="64"/>
      <c r="B72" s="65"/>
      <c r="C72" s="94" t="str">
        <f>B66</f>
        <v>IRTÁSI MUNKA</v>
      </c>
      <c r="D72" s="95"/>
      <c r="E72" s="95"/>
      <c r="F72" s="95"/>
      <c r="G72" s="95"/>
      <c r="H72" s="96" t="s">
        <v>64</v>
      </c>
      <c r="I72" s="97"/>
      <c r="J72" s="83">
        <f>SUM(J68:J71)</f>
        <v>0</v>
      </c>
      <c r="K72" s="68">
        <f>SUM(K68:K71)</f>
        <v>0</v>
      </c>
      <c r="L72" s="69"/>
      <c r="M72" s="3"/>
      <c r="N72" s="3"/>
      <c r="O72" s="3"/>
      <c r="P72" s="3"/>
      <c r="Q72" s="3"/>
      <c r="R72" s="3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</row>
    <row r="73" spans="1:56" s="46" customFormat="1" ht="9" customHeight="1" x14ac:dyDescent="0.2">
      <c r="A73" s="37"/>
      <c r="B73" s="38"/>
      <c r="C73" s="39"/>
      <c r="D73" s="40"/>
      <c r="E73" s="41"/>
      <c r="F73" s="42"/>
      <c r="G73" s="43"/>
      <c r="H73" s="43"/>
      <c r="I73" s="42"/>
      <c r="J73" s="43"/>
      <c r="K73" s="44"/>
      <c r="L73" s="45"/>
      <c r="M73" s="3"/>
      <c r="N73" s="3"/>
      <c r="O73" s="3"/>
      <c r="P73" s="3"/>
      <c r="Q73" s="3"/>
      <c r="R73" s="3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</row>
    <row r="74" spans="1:56" s="46" customFormat="1" ht="18.75" x14ac:dyDescent="0.2">
      <c r="A74" s="47"/>
      <c r="B74" s="48" t="s">
        <v>66</v>
      </c>
      <c r="C74" s="49"/>
      <c r="D74" s="49"/>
      <c r="E74" s="49"/>
      <c r="F74" s="49"/>
      <c r="G74" s="49"/>
      <c r="H74" s="49"/>
      <c r="I74" s="49"/>
      <c r="J74" s="49"/>
      <c r="K74" s="49"/>
      <c r="L74" s="50"/>
      <c r="M74" s="3"/>
      <c r="N74" s="3"/>
      <c r="O74" s="3"/>
      <c r="P74" s="3"/>
      <c r="Q74" s="3"/>
      <c r="R74" s="3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</row>
    <row r="75" spans="1:56" s="46" customFormat="1" ht="9" customHeight="1" x14ac:dyDescent="0.2">
      <c r="A75" s="37"/>
      <c r="B75" s="38"/>
      <c r="C75" s="39"/>
      <c r="D75" s="40"/>
      <c r="E75" s="41"/>
      <c r="F75" s="42"/>
      <c r="G75" s="43"/>
      <c r="H75" s="43"/>
      <c r="I75" s="42"/>
      <c r="J75" s="43"/>
      <c r="K75" s="44"/>
      <c r="L75" s="45"/>
      <c r="M75" s="3"/>
      <c r="N75" s="3"/>
      <c r="O75" s="3"/>
      <c r="P75" s="3"/>
      <c r="Q75" s="3"/>
      <c r="R75" s="3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</row>
    <row r="76" spans="1:56" s="46" customFormat="1" ht="25.5" x14ac:dyDescent="0.25">
      <c r="A76" s="55">
        <v>11</v>
      </c>
      <c r="B76" s="56"/>
      <c r="C76" s="57" t="s">
        <v>89</v>
      </c>
      <c r="D76" s="58">
        <v>450</v>
      </c>
      <c r="E76" s="59" t="s">
        <v>2</v>
      </c>
      <c r="F76" s="60"/>
      <c r="G76" s="61"/>
      <c r="H76" s="60"/>
      <c r="I76" s="84">
        <f t="shared" ref="I76:I92" si="3">G76+H76</f>
        <v>0</v>
      </c>
      <c r="J76" s="62">
        <f t="shared" ref="J76:J92" si="4">ROUND(D76*F76,0)</f>
        <v>0</v>
      </c>
      <c r="K76" s="62">
        <f t="shared" ref="K76:K92" si="5">ROUND(D76*I76,0)</f>
        <v>0</v>
      </c>
      <c r="L76" s="63"/>
      <c r="M76" s="3"/>
      <c r="N76" s="3"/>
      <c r="O76" s="3"/>
      <c r="P76" s="3"/>
      <c r="Q76" s="3"/>
      <c r="R76" s="3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</row>
    <row r="77" spans="1:56" s="46" customFormat="1" ht="25.5" x14ac:dyDescent="0.25">
      <c r="A77" s="55">
        <v>12</v>
      </c>
      <c r="B77" s="56"/>
      <c r="C77" s="57" t="s">
        <v>90</v>
      </c>
      <c r="D77" s="58">
        <v>2461</v>
      </c>
      <c r="E77" s="59" t="s">
        <v>2</v>
      </c>
      <c r="F77" s="60"/>
      <c r="G77" s="61"/>
      <c r="H77" s="60"/>
      <c r="I77" s="84">
        <f t="shared" si="3"/>
        <v>0</v>
      </c>
      <c r="J77" s="62">
        <f t="shared" si="4"/>
        <v>0</v>
      </c>
      <c r="K77" s="62">
        <f t="shared" si="5"/>
        <v>0</v>
      </c>
      <c r="L77" s="63"/>
      <c r="M77" s="3"/>
      <c r="N77" s="3"/>
      <c r="O77" s="3"/>
      <c r="P77" s="3"/>
      <c r="Q77" s="3"/>
      <c r="R77" s="3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</row>
    <row r="78" spans="1:56" s="46" customFormat="1" ht="38.25" x14ac:dyDescent="0.25">
      <c r="A78" s="55">
        <v>13</v>
      </c>
      <c r="B78" s="56"/>
      <c r="C78" s="57" t="s">
        <v>91</v>
      </c>
      <c r="D78" s="58">
        <v>808</v>
      </c>
      <c r="E78" s="59" t="s">
        <v>2</v>
      </c>
      <c r="F78" s="60"/>
      <c r="G78" s="61"/>
      <c r="H78" s="60"/>
      <c r="I78" s="84">
        <f t="shared" si="3"/>
        <v>0</v>
      </c>
      <c r="J78" s="62">
        <f t="shared" si="4"/>
        <v>0</v>
      </c>
      <c r="K78" s="62">
        <f t="shared" si="5"/>
        <v>0</v>
      </c>
      <c r="L78" s="63"/>
      <c r="M78" s="3"/>
      <c r="N78" s="3"/>
      <c r="O78" s="3"/>
      <c r="P78" s="3"/>
      <c r="Q78" s="3"/>
      <c r="R78" s="3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</row>
    <row r="79" spans="1:56" s="46" customFormat="1" ht="38.25" x14ac:dyDescent="0.25">
      <c r="A79" s="55">
        <v>14</v>
      </c>
      <c r="B79" s="56"/>
      <c r="C79" s="57" t="s">
        <v>160</v>
      </c>
      <c r="D79" s="58">
        <v>1653</v>
      </c>
      <c r="E79" s="59" t="s">
        <v>2</v>
      </c>
      <c r="F79" s="60"/>
      <c r="G79" s="61"/>
      <c r="H79" s="60"/>
      <c r="I79" s="84">
        <f t="shared" si="3"/>
        <v>0</v>
      </c>
      <c r="J79" s="62">
        <f t="shared" si="4"/>
        <v>0</v>
      </c>
      <c r="K79" s="62">
        <f t="shared" si="5"/>
        <v>0</v>
      </c>
      <c r="L79" s="63"/>
      <c r="M79" s="3"/>
      <c r="N79" s="3"/>
      <c r="O79" s="3"/>
      <c r="P79" s="3"/>
      <c r="Q79" s="3"/>
      <c r="R79" s="3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</row>
    <row r="80" spans="1:56" s="46" customFormat="1" ht="38.25" x14ac:dyDescent="0.25">
      <c r="A80" s="55">
        <v>15</v>
      </c>
      <c r="B80" s="71"/>
      <c r="C80" s="57" t="s">
        <v>92</v>
      </c>
      <c r="D80" s="58">
        <v>1326</v>
      </c>
      <c r="E80" s="59" t="s">
        <v>2</v>
      </c>
      <c r="F80" s="61"/>
      <c r="G80" s="61"/>
      <c r="H80" s="60"/>
      <c r="I80" s="84">
        <f t="shared" si="3"/>
        <v>0</v>
      </c>
      <c r="J80" s="62">
        <f t="shared" si="4"/>
        <v>0</v>
      </c>
      <c r="K80" s="62">
        <f t="shared" si="5"/>
        <v>0</v>
      </c>
      <c r="L80" s="63"/>
      <c r="M80" s="3"/>
      <c r="N80" s="3"/>
      <c r="O80" s="3"/>
      <c r="P80" s="3"/>
      <c r="Q80" s="3"/>
      <c r="R80" s="3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</row>
    <row r="81" spans="1:56" s="46" customFormat="1" ht="25.5" x14ac:dyDescent="0.25">
      <c r="A81" s="55">
        <v>16</v>
      </c>
      <c r="B81" s="71"/>
      <c r="C81" s="57" t="s">
        <v>159</v>
      </c>
      <c r="D81" s="58">
        <v>300</v>
      </c>
      <c r="E81" s="59" t="s">
        <v>2</v>
      </c>
      <c r="F81" s="61"/>
      <c r="G81" s="61"/>
      <c r="H81" s="60"/>
      <c r="I81" s="84"/>
      <c r="J81" s="62">
        <f t="shared" si="4"/>
        <v>0</v>
      </c>
      <c r="K81" s="62"/>
      <c r="L81" s="63"/>
      <c r="M81" s="3"/>
      <c r="N81" s="3"/>
      <c r="O81" s="3"/>
      <c r="P81" s="3"/>
      <c r="Q81" s="3"/>
      <c r="R81" s="3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</row>
    <row r="82" spans="1:56" s="46" customFormat="1" x14ac:dyDescent="0.25">
      <c r="A82" s="55">
        <v>17</v>
      </c>
      <c r="B82" s="71"/>
      <c r="C82" s="57" t="s">
        <v>158</v>
      </c>
      <c r="D82" s="58">
        <v>2602.3000000000002</v>
      </c>
      <c r="E82" s="59" t="s">
        <v>2</v>
      </c>
      <c r="F82" s="61"/>
      <c r="G82" s="61"/>
      <c r="H82" s="60"/>
      <c r="I82" s="84">
        <f t="shared" si="3"/>
        <v>0</v>
      </c>
      <c r="J82" s="62">
        <f t="shared" si="4"/>
        <v>0</v>
      </c>
      <c r="K82" s="62">
        <f t="shared" si="5"/>
        <v>0</v>
      </c>
      <c r="L82" s="63"/>
      <c r="M82" s="3"/>
      <c r="N82" s="3"/>
      <c r="O82" s="3"/>
      <c r="P82" s="3"/>
      <c r="Q82" s="3"/>
      <c r="R82" s="3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</row>
    <row r="83" spans="1:56" s="46" customFormat="1" ht="25.5" x14ac:dyDescent="0.25">
      <c r="A83" s="55">
        <v>18</v>
      </c>
      <c r="B83" s="56"/>
      <c r="C83" s="57" t="s">
        <v>93</v>
      </c>
      <c r="D83" s="58">
        <v>1178</v>
      </c>
      <c r="E83" s="59" t="s">
        <v>2</v>
      </c>
      <c r="F83" s="60"/>
      <c r="G83" s="61"/>
      <c r="H83" s="60"/>
      <c r="I83" s="84">
        <f t="shared" si="3"/>
        <v>0</v>
      </c>
      <c r="J83" s="62">
        <f t="shared" si="4"/>
        <v>0</v>
      </c>
      <c r="K83" s="62">
        <f t="shared" si="5"/>
        <v>0</v>
      </c>
      <c r="L83" s="63"/>
      <c r="M83" s="3"/>
      <c r="N83" s="3"/>
      <c r="O83" s="3"/>
      <c r="P83" s="3"/>
      <c r="Q83" s="3"/>
      <c r="R83" s="3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</row>
    <row r="84" spans="1:56" s="46" customFormat="1" x14ac:dyDescent="0.25">
      <c r="A84" s="55">
        <v>19</v>
      </c>
      <c r="B84" s="56"/>
      <c r="C84" s="57" t="s">
        <v>94</v>
      </c>
      <c r="D84" s="58">
        <v>1178</v>
      </c>
      <c r="E84" s="59" t="s">
        <v>2</v>
      </c>
      <c r="F84" s="60"/>
      <c r="G84" s="61"/>
      <c r="H84" s="60"/>
      <c r="I84" s="84">
        <f t="shared" si="3"/>
        <v>0</v>
      </c>
      <c r="J84" s="62">
        <f t="shared" si="4"/>
        <v>0</v>
      </c>
      <c r="K84" s="62">
        <f t="shared" si="5"/>
        <v>0</v>
      </c>
      <c r="L84" s="63"/>
      <c r="M84" s="3"/>
      <c r="N84" s="3"/>
      <c r="O84" s="3"/>
      <c r="P84" s="3"/>
      <c r="Q84" s="3"/>
      <c r="R84" s="3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</row>
    <row r="85" spans="1:56" s="46" customFormat="1" x14ac:dyDescent="0.25">
      <c r="A85" s="55">
        <v>20</v>
      </c>
      <c r="B85" s="56"/>
      <c r="C85" s="57" t="s">
        <v>95</v>
      </c>
      <c r="D85" s="58">
        <v>782</v>
      </c>
      <c r="E85" s="59" t="s">
        <v>2</v>
      </c>
      <c r="F85" s="60"/>
      <c r="G85" s="61"/>
      <c r="H85" s="60"/>
      <c r="I85" s="84">
        <f t="shared" si="3"/>
        <v>0</v>
      </c>
      <c r="J85" s="62">
        <f t="shared" si="4"/>
        <v>0</v>
      </c>
      <c r="K85" s="62">
        <f t="shared" si="5"/>
        <v>0</v>
      </c>
      <c r="L85" s="63"/>
      <c r="M85" s="3"/>
      <c r="N85" s="3"/>
      <c r="O85" s="3"/>
      <c r="P85" s="3"/>
      <c r="Q85" s="3"/>
      <c r="R85" s="3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</row>
    <row r="86" spans="1:56" s="46" customFormat="1" ht="25.5" x14ac:dyDescent="0.25">
      <c r="A86" s="55">
        <v>21</v>
      </c>
      <c r="B86" s="71"/>
      <c r="C86" s="57" t="s">
        <v>101</v>
      </c>
      <c r="D86" s="58">
        <v>1178</v>
      </c>
      <c r="E86" s="59" t="s">
        <v>2</v>
      </c>
      <c r="F86" s="60"/>
      <c r="G86" s="61"/>
      <c r="H86" s="60"/>
      <c r="I86" s="84">
        <f t="shared" si="3"/>
        <v>0</v>
      </c>
      <c r="J86" s="62">
        <f t="shared" si="4"/>
        <v>0</v>
      </c>
      <c r="K86" s="62">
        <f t="shared" si="5"/>
        <v>0</v>
      </c>
      <c r="L86" s="63"/>
      <c r="M86" s="3"/>
      <c r="N86" s="3"/>
      <c r="O86" s="3"/>
      <c r="P86" s="3"/>
      <c r="Q86" s="3"/>
      <c r="R86" s="3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</row>
    <row r="87" spans="1:56" s="46" customFormat="1" ht="25.5" x14ac:dyDescent="0.25">
      <c r="A87" s="55">
        <v>22</v>
      </c>
      <c r="B87" s="71"/>
      <c r="C87" s="57" t="s">
        <v>96</v>
      </c>
      <c r="D87" s="72">
        <v>3698.62</v>
      </c>
      <c r="E87" s="59" t="s">
        <v>13</v>
      </c>
      <c r="F87" s="60"/>
      <c r="G87" s="61"/>
      <c r="H87" s="60"/>
      <c r="I87" s="84">
        <f t="shared" si="3"/>
        <v>0</v>
      </c>
      <c r="J87" s="62">
        <f t="shared" si="4"/>
        <v>0</v>
      </c>
      <c r="K87" s="62">
        <f t="shared" si="5"/>
        <v>0</v>
      </c>
      <c r="L87" s="63"/>
      <c r="M87" s="3"/>
      <c r="N87" s="3"/>
      <c r="O87" s="3"/>
      <c r="P87" s="3"/>
      <c r="Q87" s="3"/>
      <c r="R87" s="3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</row>
    <row r="88" spans="1:56" s="46" customFormat="1" x14ac:dyDescent="0.25">
      <c r="A88" s="55">
        <v>23</v>
      </c>
      <c r="B88" s="71"/>
      <c r="C88" s="57" t="s">
        <v>97</v>
      </c>
      <c r="D88" s="58">
        <v>1900</v>
      </c>
      <c r="E88" s="59" t="s">
        <v>13</v>
      </c>
      <c r="F88" s="61"/>
      <c r="G88" s="61"/>
      <c r="H88" s="60"/>
      <c r="I88" s="84">
        <f t="shared" si="3"/>
        <v>0</v>
      </c>
      <c r="J88" s="62">
        <f t="shared" si="4"/>
        <v>0</v>
      </c>
      <c r="K88" s="62">
        <f t="shared" si="5"/>
        <v>0</v>
      </c>
      <c r="L88" s="63"/>
      <c r="M88" s="3"/>
      <c r="N88" s="3"/>
      <c r="O88" s="3"/>
      <c r="P88" s="3"/>
      <c r="Q88" s="3"/>
      <c r="R88" s="3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</row>
    <row r="89" spans="1:56" s="46" customFormat="1" x14ac:dyDescent="0.25">
      <c r="A89" s="55">
        <v>24</v>
      </c>
      <c r="B89" s="71"/>
      <c r="C89" s="57" t="s">
        <v>98</v>
      </c>
      <c r="D89" s="58">
        <v>772</v>
      </c>
      <c r="E89" s="59" t="s">
        <v>13</v>
      </c>
      <c r="F89" s="61"/>
      <c r="G89" s="61"/>
      <c r="H89" s="60"/>
      <c r="I89" s="84">
        <f t="shared" si="3"/>
        <v>0</v>
      </c>
      <c r="J89" s="62">
        <f t="shared" si="4"/>
        <v>0</v>
      </c>
      <c r="K89" s="62">
        <f t="shared" si="5"/>
        <v>0</v>
      </c>
      <c r="L89" s="63"/>
      <c r="M89" s="3"/>
      <c r="N89" s="3"/>
      <c r="O89" s="3"/>
      <c r="P89" s="3"/>
      <c r="Q89" s="3"/>
      <c r="R89" s="3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</row>
    <row r="90" spans="1:56" s="46" customFormat="1" x14ac:dyDescent="0.25">
      <c r="A90" s="55">
        <v>25</v>
      </c>
      <c r="B90" s="71"/>
      <c r="C90" s="57" t="s">
        <v>27</v>
      </c>
      <c r="D90" s="58">
        <v>857</v>
      </c>
      <c r="E90" s="59" t="s">
        <v>13</v>
      </c>
      <c r="F90" s="61"/>
      <c r="G90" s="61"/>
      <c r="H90" s="60"/>
      <c r="I90" s="84">
        <f t="shared" si="3"/>
        <v>0</v>
      </c>
      <c r="J90" s="62">
        <f t="shared" si="4"/>
        <v>0</v>
      </c>
      <c r="K90" s="62">
        <f t="shared" si="5"/>
        <v>0</v>
      </c>
      <c r="L90" s="63"/>
      <c r="M90" s="3"/>
      <c r="N90" s="3"/>
      <c r="O90" s="3"/>
      <c r="P90" s="3"/>
      <c r="Q90" s="3"/>
      <c r="R90" s="3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</row>
    <row r="91" spans="1:56" s="46" customFormat="1" x14ac:dyDescent="0.25">
      <c r="A91" s="55">
        <v>26</v>
      </c>
      <c r="B91" s="71"/>
      <c r="C91" s="57" t="s">
        <v>99</v>
      </c>
      <c r="D91" s="58">
        <v>162.9</v>
      </c>
      <c r="E91" s="59" t="s">
        <v>13</v>
      </c>
      <c r="F91" s="61"/>
      <c r="G91" s="61"/>
      <c r="H91" s="60"/>
      <c r="I91" s="84">
        <f t="shared" si="3"/>
        <v>0</v>
      </c>
      <c r="J91" s="62">
        <f t="shared" si="4"/>
        <v>0</v>
      </c>
      <c r="K91" s="62">
        <f t="shared" si="5"/>
        <v>0</v>
      </c>
      <c r="L91" s="63"/>
      <c r="M91" s="3"/>
      <c r="N91" s="3"/>
      <c r="O91" s="3"/>
      <c r="P91" s="3"/>
      <c r="Q91" s="3"/>
      <c r="R91" s="3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</row>
    <row r="92" spans="1:56" s="46" customFormat="1" x14ac:dyDescent="0.25">
      <c r="A92" s="55">
        <v>27</v>
      </c>
      <c r="B92" s="71"/>
      <c r="C92" s="57" t="s">
        <v>100</v>
      </c>
      <c r="D92" s="58">
        <v>372</v>
      </c>
      <c r="E92" s="59" t="s">
        <v>13</v>
      </c>
      <c r="F92" s="61"/>
      <c r="G92" s="61"/>
      <c r="H92" s="60"/>
      <c r="I92" s="84">
        <f t="shared" si="3"/>
        <v>0</v>
      </c>
      <c r="J92" s="62">
        <f t="shared" si="4"/>
        <v>0</v>
      </c>
      <c r="K92" s="62">
        <f t="shared" si="5"/>
        <v>0</v>
      </c>
      <c r="L92" s="63"/>
      <c r="M92" s="3"/>
      <c r="N92" s="3"/>
      <c r="O92" s="3"/>
      <c r="P92" s="3"/>
      <c r="Q92" s="3"/>
      <c r="R92" s="3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</row>
    <row r="93" spans="1:56" s="46" customFormat="1" ht="24" customHeight="1" x14ac:dyDescent="0.25">
      <c r="A93" s="64"/>
      <c r="B93" s="65"/>
      <c r="C93" s="94" t="str">
        <f>B74</f>
        <v>FÖLDMUNKA</v>
      </c>
      <c r="D93" s="95"/>
      <c r="E93" s="95"/>
      <c r="F93" s="95"/>
      <c r="G93" s="95"/>
      <c r="H93" s="96" t="s">
        <v>64</v>
      </c>
      <c r="I93" s="97"/>
      <c r="J93" s="83">
        <f>SUM(J76:J92)</f>
        <v>0</v>
      </c>
      <c r="K93" s="67">
        <f>SUM(K76:K92)</f>
        <v>0</v>
      </c>
      <c r="L93" s="69"/>
      <c r="M93" s="3"/>
      <c r="N93" s="3"/>
      <c r="O93" s="3"/>
      <c r="P93" s="3"/>
      <c r="Q93" s="3"/>
      <c r="R93" s="3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</row>
    <row r="94" spans="1:56" s="46" customFormat="1" ht="9" customHeight="1" x14ac:dyDescent="0.2">
      <c r="A94" s="37"/>
      <c r="B94" s="38"/>
      <c r="C94" s="39"/>
      <c r="D94" s="40"/>
      <c r="E94" s="41"/>
      <c r="F94" s="42"/>
      <c r="G94" s="43"/>
      <c r="H94" s="43"/>
      <c r="I94" s="42"/>
      <c r="J94" s="43"/>
      <c r="K94" s="44"/>
      <c r="L94" s="45"/>
      <c r="M94" s="3"/>
      <c r="N94" s="3"/>
      <c r="O94" s="3"/>
      <c r="P94" s="3"/>
      <c r="Q94" s="3"/>
      <c r="R94" s="3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</row>
    <row r="95" spans="1:56" s="46" customFormat="1" ht="18.75" x14ac:dyDescent="0.2">
      <c r="A95" s="47"/>
      <c r="B95" s="48" t="s">
        <v>148</v>
      </c>
      <c r="C95" s="49"/>
      <c r="D95" s="49"/>
      <c r="E95" s="49"/>
      <c r="F95" s="49"/>
      <c r="G95" s="49"/>
      <c r="H95" s="49"/>
      <c r="I95" s="49"/>
      <c r="J95" s="49"/>
      <c r="K95" s="49"/>
      <c r="L95" s="50"/>
      <c r="M95" s="3"/>
      <c r="N95" s="3"/>
      <c r="O95" s="3"/>
      <c r="P95" s="3"/>
      <c r="Q95" s="3"/>
      <c r="R95" s="3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</row>
    <row r="96" spans="1:56" s="46" customFormat="1" ht="9" customHeight="1" x14ac:dyDescent="0.2">
      <c r="A96" s="37"/>
      <c r="B96" s="38"/>
      <c r="C96" s="39"/>
      <c r="D96" s="40"/>
      <c r="E96" s="41"/>
      <c r="F96" s="42"/>
      <c r="G96" s="43"/>
      <c r="H96" s="43"/>
      <c r="I96" s="42"/>
      <c r="J96" s="43"/>
      <c r="K96" s="44"/>
      <c r="L96" s="45"/>
      <c r="M96" s="3"/>
      <c r="N96" s="3"/>
      <c r="O96" s="3"/>
      <c r="P96" s="3"/>
      <c r="Q96" s="3"/>
      <c r="R96" s="3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</row>
    <row r="97" spans="1:56" s="46" customFormat="1" x14ac:dyDescent="0.25">
      <c r="A97" s="55">
        <v>28</v>
      </c>
      <c r="B97" s="71"/>
      <c r="C97" s="57" t="s">
        <v>102</v>
      </c>
      <c r="D97" s="58">
        <f>114.21*0.2+538.75*0.2</f>
        <v>130.59199999999998</v>
      </c>
      <c r="E97" s="59" t="s">
        <v>2</v>
      </c>
      <c r="F97" s="60"/>
      <c r="G97" s="61"/>
      <c r="H97" s="60"/>
      <c r="I97" s="84">
        <f>G97+H97</f>
        <v>0</v>
      </c>
      <c r="J97" s="62">
        <f>ROUND(D97*F97,0)</f>
        <v>0</v>
      </c>
      <c r="K97" s="62">
        <f>ROUND(D97*I97,0)</f>
        <v>0</v>
      </c>
      <c r="L97" s="63"/>
      <c r="M97" s="3"/>
      <c r="N97" s="3"/>
      <c r="O97" s="3"/>
      <c r="P97" s="3"/>
      <c r="Q97" s="3"/>
      <c r="R97" s="3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</row>
    <row r="98" spans="1:56" s="46" customFormat="1" ht="25.5" x14ac:dyDescent="0.25">
      <c r="A98" s="55">
        <v>29</v>
      </c>
      <c r="B98" s="71"/>
      <c r="C98" s="57" t="s">
        <v>156</v>
      </c>
      <c r="D98" s="72">
        <f>826.83+114.21*0.15+322.5*0.15+474*0.15+538.75*0.15</f>
        <v>1044.249</v>
      </c>
      <c r="E98" s="59" t="s">
        <v>2</v>
      </c>
      <c r="F98" s="60"/>
      <c r="G98" s="61"/>
      <c r="H98" s="60"/>
      <c r="I98" s="84">
        <f t="shared" ref="I98:I108" si="6">G98+H98</f>
        <v>0</v>
      </c>
      <c r="J98" s="62">
        <f t="shared" ref="J98:J108" si="7">ROUND(D98*F98,0)</f>
        <v>0</v>
      </c>
      <c r="K98" s="62">
        <f t="shared" ref="K98:K108" si="8">ROUND(D98*I98,0)</f>
        <v>0</v>
      </c>
      <c r="L98" s="63"/>
      <c r="M98" s="3"/>
      <c r="N98" s="3"/>
      <c r="O98" s="3"/>
      <c r="P98" s="3"/>
      <c r="Q98" s="3"/>
      <c r="R98" s="3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</row>
    <row r="99" spans="1:56" s="46" customFormat="1" ht="25.5" x14ac:dyDescent="0.25">
      <c r="A99" s="55">
        <v>30</v>
      </c>
      <c r="B99" s="71"/>
      <c r="C99" s="57" t="s">
        <v>103</v>
      </c>
      <c r="D99" s="72">
        <v>611.36</v>
      </c>
      <c r="E99" s="59" t="s">
        <v>8</v>
      </c>
      <c r="F99" s="60"/>
      <c r="G99" s="61"/>
      <c r="H99" s="60"/>
      <c r="I99" s="84">
        <f t="shared" si="6"/>
        <v>0</v>
      </c>
      <c r="J99" s="62">
        <f t="shared" si="7"/>
        <v>0</v>
      </c>
      <c r="K99" s="62">
        <f t="shared" si="8"/>
        <v>0</v>
      </c>
      <c r="L99" s="63"/>
      <c r="M99" s="3"/>
      <c r="N99" s="3"/>
      <c r="O99" s="3"/>
      <c r="P99" s="3"/>
      <c r="Q99" s="3"/>
      <c r="R99" s="3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</row>
    <row r="100" spans="1:56" s="46" customFormat="1" ht="25.5" customHeight="1" x14ac:dyDescent="0.25">
      <c r="A100" s="55">
        <v>31</v>
      </c>
      <c r="B100" s="71"/>
      <c r="C100" s="57" t="s">
        <v>153</v>
      </c>
      <c r="D100" s="72">
        <v>86.8</v>
      </c>
      <c r="E100" s="59" t="s">
        <v>8</v>
      </c>
      <c r="F100" s="60"/>
      <c r="G100" s="61"/>
      <c r="H100" s="60"/>
      <c r="I100" s="84"/>
      <c r="J100" s="62"/>
      <c r="K100" s="62"/>
      <c r="L100" s="63"/>
      <c r="M100" s="3"/>
      <c r="N100" s="3"/>
      <c r="O100" s="3"/>
      <c r="P100" s="3"/>
      <c r="Q100" s="3"/>
      <c r="R100" s="3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</row>
    <row r="101" spans="1:56" s="46" customFormat="1" ht="25.5" x14ac:dyDescent="0.25">
      <c r="A101" s="55">
        <v>32</v>
      </c>
      <c r="B101" s="71"/>
      <c r="C101" s="57" t="s">
        <v>104</v>
      </c>
      <c r="D101" s="72">
        <v>121</v>
      </c>
      <c r="E101" s="59" t="s">
        <v>2</v>
      </c>
      <c r="F101" s="60"/>
      <c r="G101" s="61"/>
      <c r="H101" s="60"/>
      <c r="I101" s="84">
        <f t="shared" si="6"/>
        <v>0</v>
      </c>
      <c r="J101" s="62">
        <f t="shared" si="7"/>
        <v>0</v>
      </c>
      <c r="K101" s="62">
        <f t="shared" si="8"/>
        <v>0</v>
      </c>
      <c r="L101" s="63"/>
      <c r="M101" s="3"/>
      <c r="N101" s="3"/>
      <c r="O101" s="3"/>
      <c r="P101" s="3"/>
      <c r="Q101" s="3"/>
      <c r="R101" s="3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</row>
    <row r="102" spans="1:56" s="46" customFormat="1" ht="25.5" x14ac:dyDescent="0.25">
      <c r="A102" s="55">
        <v>33</v>
      </c>
      <c r="B102" s="71"/>
      <c r="C102" s="57" t="s">
        <v>105</v>
      </c>
      <c r="D102" s="72">
        <f>216.8-58.9+114.21*0.05+535.75*0.05</f>
        <v>190.398</v>
      </c>
      <c r="E102" s="59" t="s">
        <v>2</v>
      </c>
      <c r="F102" s="60"/>
      <c r="G102" s="60"/>
      <c r="H102" s="60"/>
      <c r="I102" s="84">
        <f t="shared" si="6"/>
        <v>0</v>
      </c>
      <c r="J102" s="62">
        <f t="shared" si="7"/>
        <v>0</v>
      </c>
      <c r="K102" s="62">
        <f t="shared" si="8"/>
        <v>0</v>
      </c>
      <c r="L102" s="63"/>
      <c r="M102" s="3"/>
      <c r="N102" s="3"/>
      <c r="O102" s="3"/>
      <c r="P102" s="3"/>
      <c r="Q102" s="3"/>
      <c r="R102" s="3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</row>
    <row r="103" spans="1:56" s="46" customFormat="1" ht="25.5" customHeight="1" x14ac:dyDescent="0.25">
      <c r="A103" s="55">
        <v>34</v>
      </c>
      <c r="B103" s="71"/>
      <c r="C103" s="57" t="s">
        <v>154</v>
      </c>
      <c r="D103" s="72">
        <v>58.9</v>
      </c>
      <c r="E103" s="59" t="s">
        <v>2</v>
      </c>
      <c r="F103" s="60"/>
      <c r="G103" s="60"/>
      <c r="H103" s="60"/>
      <c r="I103" s="84"/>
      <c r="J103" s="62">
        <f t="shared" si="7"/>
        <v>0</v>
      </c>
      <c r="K103" s="62"/>
      <c r="L103" s="63"/>
      <c r="M103" s="3"/>
      <c r="N103" s="3"/>
      <c r="O103" s="3"/>
      <c r="P103" s="3"/>
      <c r="Q103" s="3"/>
      <c r="R103" s="3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</row>
    <row r="104" spans="1:56" s="46" customFormat="1" ht="25.5" x14ac:dyDescent="0.25">
      <c r="A104" s="55">
        <v>35</v>
      </c>
      <c r="B104" s="71"/>
      <c r="C104" s="57" t="s">
        <v>161</v>
      </c>
      <c r="D104" s="58">
        <v>322.5</v>
      </c>
      <c r="E104" s="59" t="s">
        <v>13</v>
      </c>
      <c r="F104" s="60"/>
      <c r="G104" s="61"/>
      <c r="H104" s="60"/>
      <c r="I104" s="84">
        <f t="shared" si="6"/>
        <v>0</v>
      </c>
      <c r="J104" s="62">
        <f t="shared" si="7"/>
        <v>0</v>
      </c>
      <c r="K104" s="62">
        <f t="shared" si="8"/>
        <v>0</v>
      </c>
      <c r="L104" s="63"/>
      <c r="M104" s="3"/>
      <c r="N104" s="3"/>
      <c r="O104" s="3"/>
      <c r="P104" s="3"/>
      <c r="Q104" s="3"/>
      <c r="R104" s="3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</row>
    <row r="105" spans="1:56" s="46" customFormat="1" ht="25.5" x14ac:dyDescent="0.25">
      <c r="A105" s="55">
        <v>36</v>
      </c>
      <c r="B105" s="71"/>
      <c r="C105" s="57" t="s">
        <v>106</v>
      </c>
      <c r="D105" s="58">
        <v>782</v>
      </c>
      <c r="E105" s="59" t="s">
        <v>2</v>
      </c>
      <c r="F105" s="60"/>
      <c r="G105" s="61"/>
      <c r="H105" s="60"/>
      <c r="I105" s="84">
        <f t="shared" si="6"/>
        <v>0</v>
      </c>
      <c r="J105" s="62">
        <f t="shared" si="7"/>
        <v>0</v>
      </c>
      <c r="K105" s="62">
        <f t="shared" si="8"/>
        <v>0</v>
      </c>
      <c r="L105" s="63"/>
      <c r="M105" s="3"/>
      <c r="N105" s="3"/>
      <c r="O105" s="3"/>
      <c r="P105" s="3"/>
      <c r="Q105" s="3"/>
      <c r="R105" s="3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</row>
    <row r="106" spans="1:56" s="46" customFormat="1" ht="29.25" customHeight="1" x14ac:dyDescent="0.25">
      <c r="A106" s="55">
        <v>37</v>
      </c>
      <c r="B106" s="71"/>
      <c r="C106" s="57" t="s">
        <v>152</v>
      </c>
      <c r="D106" s="58">
        <v>474</v>
      </c>
      <c r="E106" s="59" t="s">
        <v>13</v>
      </c>
      <c r="F106" s="61"/>
      <c r="G106" s="61"/>
      <c r="H106" s="60"/>
      <c r="I106" s="84">
        <f t="shared" si="6"/>
        <v>0</v>
      </c>
      <c r="J106" s="62">
        <f t="shared" si="7"/>
        <v>0</v>
      </c>
      <c r="K106" s="62">
        <f t="shared" si="8"/>
        <v>0</v>
      </c>
      <c r="L106" s="63"/>
      <c r="M106" s="3"/>
      <c r="N106" s="3"/>
      <c r="O106" s="3"/>
      <c r="P106" s="3"/>
      <c r="Q106" s="3"/>
      <c r="R106" s="3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</row>
    <row r="107" spans="1:56" s="46" customFormat="1" ht="25.5" customHeight="1" x14ac:dyDescent="0.25">
      <c r="A107" s="55">
        <v>38</v>
      </c>
      <c r="B107" s="71"/>
      <c r="C107" s="57" t="s">
        <v>107</v>
      </c>
      <c r="D107" s="58">
        <v>312</v>
      </c>
      <c r="E107" s="59" t="s">
        <v>108</v>
      </c>
      <c r="F107" s="61"/>
      <c r="G107" s="61"/>
      <c r="H107" s="60"/>
      <c r="I107" s="84">
        <f t="shared" si="6"/>
        <v>0</v>
      </c>
      <c r="J107" s="62">
        <f t="shared" si="7"/>
        <v>0</v>
      </c>
      <c r="K107" s="62">
        <f t="shared" si="8"/>
        <v>0</v>
      </c>
      <c r="L107" s="63"/>
      <c r="M107" s="3"/>
      <c r="N107" s="3"/>
      <c r="O107" s="3"/>
      <c r="P107" s="3"/>
      <c r="Q107" s="3"/>
      <c r="R107" s="3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</row>
    <row r="108" spans="1:56" s="46" customFormat="1" ht="25.5" customHeight="1" x14ac:dyDescent="0.25">
      <c r="A108" s="55">
        <v>39</v>
      </c>
      <c r="B108" s="71"/>
      <c r="C108" s="57" t="s">
        <v>155</v>
      </c>
      <c r="D108" s="58">
        <v>180</v>
      </c>
      <c r="E108" s="59" t="s">
        <v>13</v>
      </c>
      <c r="F108" s="60"/>
      <c r="G108" s="61"/>
      <c r="H108" s="60"/>
      <c r="I108" s="84">
        <f t="shared" si="6"/>
        <v>0</v>
      </c>
      <c r="J108" s="62">
        <f t="shared" si="7"/>
        <v>0</v>
      </c>
      <c r="K108" s="62">
        <f t="shared" si="8"/>
        <v>0</v>
      </c>
      <c r="L108" s="63"/>
      <c r="M108" s="3"/>
      <c r="N108" s="3"/>
      <c r="O108" s="3"/>
      <c r="P108" s="3"/>
      <c r="Q108" s="3"/>
      <c r="R108" s="3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</row>
    <row r="109" spans="1:56" s="46" customFormat="1" ht="24" customHeight="1" x14ac:dyDescent="0.25">
      <c r="A109" s="64"/>
      <c r="B109" s="65"/>
      <c r="C109" s="94" t="str">
        <f>B95</f>
        <v>PÁLYASZERKEZET-ÉPÍTÉSI MUNKÁK</v>
      </c>
      <c r="D109" s="95"/>
      <c r="E109" s="95"/>
      <c r="F109" s="95"/>
      <c r="G109" s="95"/>
      <c r="H109" s="96" t="s">
        <v>64</v>
      </c>
      <c r="I109" s="97"/>
      <c r="J109" s="83">
        <f>SUM(J97:J108)</f>
        <v>0</v>
      </c>
      <c r="K109" s="68">
        <f>SUM(K97:K108)</f>
        <v>0</v>
      </c>
      <c r="L109" s="69"/>
      <c r="M109" s="3"/>
      <c r="N109" s="3"/>
      <c r="O109" s="3"/>
      <c r="P109" s="3"/>
      <c r="Q109" s="3"/>
      <c r="R109" s="3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</row>
    <row r="110" spans="1:56" s="46" customFormat="1" ht="9" customHeight="1" x14ac:dyDescent="0.2">
      <c r="A110" s="37"/>
      <c r="B110" s="38"/>
      <c r="C110" s="39"/>
      <c r="D110" s="40"/>
      <c r="E110" s="41"/>
      <c r="F110" s="42"/>
      <c r="G110" s="43"/>
      <c r="H110" s="43"/>
      <c r="I110" s="42"/>
      <c r="J110" s="43"/>
      <c r="K110" s="44"/>
      <c r="L110" s="45"/>
      <c r="M110" s="3"/>
      <c r="N110" s="3"/>
      <c r="O110" s="3"/>
      <c r="P110" s="3"/>
      <c r="Q110" s="3"/>
      <c r="R110" s="3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</row>
    <row r="111" spans="1:56" s="46" customFormat="1" ht="18.75" x14ac:dyDescent="0.2">
      <c r="A111" s="47"/>
      <c r="B111" s="48" t="s">
        <v>28</v>
      </c>
      <c r="C111" s="49"/>
      <c r="D111" s="49"/>
      <c r="E111" s="49"/>
      <c r="F111" s="49"/>
      <c r="G111" s="49"/>
      <c r="H111" s="49"/>
      <c r="I111" s="49"/>
      <c r="J111" s="49"/>
      <c r="K111" s="49"/>
      <c r="L111" s="50"/>
      <c r="M111" s="3"/>
      <c r="N111" s="3"/>
      <c r="O111" s="3"/>
      <c r="P111" s="3"/>
      <c r="Q111" s="3"/>
      <c r="R111" s="3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</row>
    <row r="112" spans="1:56" s="46" customFormat="1" ht="9" customHeight="1" x14ac:dyDescent="0.2">
      <c r="A112" s="37"/>
      <c r="B112" s="38"/>
      <c r="C112" s="39"/>
      <c r="D112" s="40"/>
      <c r="E112" s="41"/>
      <c r="F112" s="42"/>
      <c r="G112" s="43"/>
      <c r="H112" s="43"/>
      <c r="I112" s="42"/>
      <c r="J112" s="43"/>
      <c r="K112" s="44"/>
      <c r="L112" s="45"/>
      <c r="M112" s="3"/>
      <c r="N112" s="3"/>
      <c r="O112" s="3"/>
      <c r="P112" s="3"/>
      <c r="Q112" s="3"/>
      <c r="R112" s="3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</row>
    <row r="113" spans="1:56" s="46" customFormat="1" ht="25.5" x14ac:dyDescent="0.25">
      <c r="A113" s="55">
        <v>40</v>
      </c>
      <c r="B113" s="56"/>
      <c r="C113" s="57" t="s">
        <v>109</v>
      </c>
      <c r="D113" s="58">
        <v>162.9</v>
      </c>
      <c r="E113" s="59" t="s">
        <v>110</v>
      </c>
      <c r="F113" s="60"/>
      <c r="G113" s="61"/>
      <c r="H113" s="60"/>
      <c r="I113" s="84">
        <f>G113+H113</f>
        <v>0</v>
      </c>
      <c r="J113" s="62">
        <f>ROUND(D113*F113,0)</f>
        <v>0</v>
      </c>
      <c r="K113" s="62">
        <f>ROUND(D113*I113,0)</f>
        <v>0</v>
      </c>
      <c r="L113" s="63"/>
      <c r="M113" s="3"/>
      <c r="N113" s="3"/>
      <c r="O113" s="3"/>
      <c r="P113" s="3"/>
      <c r="Q113" s="3"/>
      <c r="R113" s="3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</row>
    <row r="114" spans="1:56" s="46" customFormat="1" ht="25.5" x14ac:dyDescent="0.25">
      <c r="A114" s="55">
        <v>41</v>
      </c>
      <c r="B114" s="56"/>
      <c r="C114" s="57" t="s">
        <v>150</v>
      </c>
      <c r="D114" s="58">
        <v>8</v>
      </c>
      <c r="E114" s="59" t="s">
        <v>26</v>
      </c>
      <c r="F114" s="60"/>
      <c r="G114" s="61"/>
      <c r="H114" s="60"/>
      <c r="I114" s="84">
        <f>G114+H114</f>
        <v>0</v>
      </c>
      <c r="J114" s="62">
        <f>ROUND(D114*F114,0)</f>
        <v>0</v>
      </c>
      <c r="K114" s="62">
        <f>ROUND(D114*I114,0)</f>
        <v>0</v>
      </c>
      <c r="L114" s="63"/>
      <c r="M114" s="3"/>
      <c r="N114" s="3"/>
      <c r="O114" s="3"/>
      <c r="P114" s="3"/>
      <c r="Q114" s="3"/>
      <c r="R114" s="3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</row>
    <row r="115" spans="1:56" s="46" customFormat="1" ht="24" customHeight="1" x14ac:dyDescent="0.25">
      <c r="A115" s="64"/>
      <c r="B115" s="65"/>
      <c r="C115" s="94" t="str">
        <f>B111</f>
        <v>BEFEJEZŐ MUNKÁK</v>
      </c>
      <c r="D115" s="95"/>
      <c r="E115" s="95"/>
      <c r="F115" s="95"/>
      <c r="G115" s="95"/>
      <c r="H115" s="96" t="s">
        <v>64</v>
      </c>
      <c r="I115" s="97"/>
      <c r="J115" s="83">
        <f>SUM(J113:J114)</f>
        <v>0</v>
      </c>
      <c r="K115" s="68">
        <f>SUM(K113:K114)</f>
        <v>0</v>
      </c>
      <c r="L115" s="69"/>
      <c r="M115" s="3"/>
      <c r="N115" s="3"/>
      <c r="O115" s="3"/>
      <c r="P115" s="3"/>
      <c r="Q115" s="3"/>
      <c r="R115" s="3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</row>
    <row r="116" spans="1:56" s="46" customFormat="1" ht="9" customHeight="1" x14ac:dyDescent="0.2">
      <c r="A116" s="37"/>
      <c r="B116" s="38"/>
      <c r="C116" s="39"/>
      <c r="D116" s="40"/>
      <c r="E116" s="41"/>
      <c r="F116" s="42"/>
      <c r="G116" s="43"/>
      <c r="H116" s="43"/>
      <c r="I116" s="42"/>
      <c r="J116" s="43"/>
      <c r="K116" s="44"/>
      <c r="L116" s="45"/>
      <c r="M116" s="3"/>
      <c r="N116" s="3"/>
      <c r="O116" s="3"/>
      <c r="P116" s="3"/>
      <c r="Q116" s="3"/>
      <c r="R116" s="3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</row>
    <row r="117" spans="1:56" s="46" customFormat="1" ht="18.75" x14ac:dyDescent="0.2">
      <c r="A117" s="47"/>
      <c r="B117" s="48" t="s">
        <v>71</v>
      </c>
      <c r="C117" s="49"/>
      <c r="D117" s="49"/>
      <c r="E117" s="49"/>
      <c r="F117" s="49"/>
      <c r="G117" s="49"/>
      <c r="H117" s="49"/>
      <c r="I117" s="49"/>
      <c r="J117" s="49"/>
      <c r="K117" s="49"/>
      <c r="L117" s="50"/>
      <c r="M117" s="3"/>
      <c r="N117" s="3"/>
      <c r="O117" s="3"/>
      <c r="P117" s="3"/>
      <c r="Q117" s="3"/>
      <c r="R117" s="3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</row>
    <row r="118" spans="1:56" s="46" customFormat="1" ht="9" customHeight="1" x14ac:dyDescent="0.2">
      <c r="A118" s="37"/>
      <c r="B118" s="38"/>
      <c r="C118" s="39"/>
      <c r="D118" s="40"/>
      <c r="E118" s="41"/>
      <c r="F118" s="42"/>
      <c r="G118" s="43"/>
      <c r="H118" s="43"/>
      <c r="I118" s="42"/>
      <c r="J118" s="43"/>
      <c r="K118" s="44"/>
      <c r="L118" s="45"/>
      <c r="M118" s="3"/>
      <c r="N118" s="3"/>
      <c r="O118" s="3"/>
      <c r="P118" s="3"/>
      <c r="Q118" s="3"/>
      <c r="R118" s="3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</row>
    <row r="119" spans="1:56" s="46" customFormat="1" ht="25.5" x14ac:dyDescent="0.25">
      <c r="A119" s="55">
        <v>42</v>
      </c>
      <c r="B119" s="56"/>
      <c r="C119" s="57" t="s">
        <v>111</v>
      </c>
      <c r="D119" s="58">
        <v>17.600000000000001</v>
      </c>
      <c r="E119" s="59" t="s">
        <v>13</v>
      </c>
      <c r="F119" s="60"/>
      <c r="G119" s="61"/>
      <c r="H119" s="60"/>
      <c r="I119" s="84">
        <f t="shared" ref="I119:I128" si="9">G119+H119</f>
        <v>0</v>
      </c>
      <c r="J119" s="62">
        <f t="shared" ref="J119:J128" si="10">ROUND(D119*F119,0)</f>
        <v>0</v>
      </c>
      <c r="K119" s="62">
        <f t="shared" ref="K119:K128" si="11">ROUND(D119*I119,0)</f>
        <v>0</v>
      </c>
      <c r="L119" s="63"/>
      <c r="M119" s="3"/>
      <c r="N119" s="3"/>
      <c r="O119" s="3"/>
      <c r="P119" s="3"/>
      <c r="Q119" s="3"/>
      <c r="R119" s="3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</row>
    <row r="120" spans="1:56" s="46" customFormat="1" ht="38.25" x14ac:dyDescent="0.25">
      <c r="A120" s="55">
        <v>43</v>
      </c>
      <c r="B120" s="71"/>
      <c r="C120" s="57" t="s">
        <v>112</v>
      </c>
      <c r="D120" s="58">
        <v>2.1</v>
      </c>
      <c r="E120" s="59" t="s">
        <v>13</v>
      </c>
      <c r="F120" s="60"/>
      <c r="G120" s="61"/>
      <c r="H120" s="60"/>
      <c r="I120" s="84">
        <f t="shared" si="9"/>
        <v>0</v>
      </c>
      <c r="J120" s="62">
        <f t="shared" si="10"/>
        <v>0</v>
      </c>
      <c r="K120" s="62">
        <f t="shared" si="11"/>
        <v>0</v>
      </c>
      <c r="L120" s="63"/>
      <c r="M120" s="3"/>
      <c r="N120" s="3"/>
      <c r="O120" s="3"/>
      <c r="P120" s="3"/>
      <c r="Q120" s="3"/>
      <c r="R120" s="3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</row>
    <row r="121" spans="1:56" s="46" customFormat="1" ht="25.5" x14ac:dyDescent="0.25">
      <c r="A121" s="55">
        <v>44</v>
      </c>
      <c r="B121" s="71"/>
      <c r="C121" s="57" t="s">
        <v>113</v>
      </c>
      <c r="D121" s="70">
        <v>8</v>
      </c>
      <c r="E121" s="59" t="s">
        <v>26</v>
      </c>
      <c r="F121" s="60"/>
      <c r="G121" s="61"/>
      <c r="H121" s="60"/>
      <c r="I121" s="84">
        <f t="shared" si="9"/>
        <v>0</v>
      </c>
      <c r="J121" s="62">
        <f t="shared" si="10"/>
        <v>0</v>
      </c>
      <c r="K121" s="62">
        <f t="shared" si="11"/>
        <v>0</v>
      </c>
      <c r="L121" s="63"/>
      <c r="M121" s="3"/>
      <c r="N121" s="3"/>
      <c r="O121" s="3"/>
      <c r="P121" s="3"/>
      <c r="Q121" s="3"/>
      <c r="R121" s="3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</row>
    <row r="122" spans="1:56" s="46" customFormat="1" ht="38.25" x14ac:dyDescent="0.25">
      <c r="A122" s="55">
        <v>45</v>
      </c>
      <c r="B122" s="71"/>
      <c r="C122" s="57" t="s">
        <v>114</v>
      </c>
      <c r="D122" s="58">
        <v>3</v>
      </c>
      <c r="E122" s="59" t="s">
        <v>26</v>
      </c>
      <c r="F122" s="60"/>
      <c r="G122" s="61"/>
      <c r="H122" s="60"/>
      <c r="I122" s="84">
        <f t="shared" si="9"/>
        <v>0</v>
      </c>
      <c r="J122" s="62">
        <f t="shared" si="10"/>
        <v>0</v>
      </c>
      <c r="K122" s="62">
        <f t="shared" si="11"/>
        <v>0</v>
      </c>
      <c r="L122" s="63"/>
      <c r="M122" s="3"/>
      <c r="N122" s="3"/>
      <c r="O122" s="3"/>
      <c r="P122" s="3"/>
      <c r="Q122" s="3"/>
      <c r="R122" s="3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</row>
    <row r="123" spans="1:56" s="46" customFormat="1" ht="38.25" x14ac:dyDescent="0.25">
      <c r="A123" s="55">
        <v>46</v>
      </c>
      <c r="B123" s="71"/>
      <c r="C123" s="57" t="s">
        <v>115</v>
      </c>
      <c r="D123" s="58">
        <v>1</v>
      </c>
      <c r="E123" s="59" t="s">
        <v>26</v>
      </c>
      <c r="F123" s="60"/>
      <c r="G123" s="61"/>
      <c r="H123" s="60"/>
      <c r="I123" s="84">
        <f t="shared" si="9"/>
        <v>0</v>
      </c>
      <c r="J123" s="62">
        <f t="shared" si="10"/>
        <v>0</v>
      </c>
      <c r="K123" s="62">
        <f t="shared" si="11"/>
        <v>0</v>
      </c>
      <c r="L123" s="63"/>
      <c r="M123" s="3"/>
      <c r="N123" s="3"/>
      <c r="O123" s="3"/>
      <c r="P123" s="3"/>
      <c r="Q123" s="3"/>
      <c r="R123" s="3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</row>
    <row r="124" spans="1:56" s="46" customFormat="1" ht="51" x14ac:dyDescent="0.25">
      <c r="A124" s="55">
        <v>47</v>
      </c>
      <c r="B124" s="71"/>
      <c r="C124" s="57" t="s">
        <v>117</v>
      </c>
      <c r="D124" s="58">
        <v>5</v>
      </c>
      <c r="E124" s="59" t="s">
        <v>26</v>
      </c>
      <c r="F124" s="60"/>
      <c r="G124" s="61"/>
      <c r="H124" s="60"/>
      <c r="I124" s="84">
        <f t="shared" si="9"/>
        <v>0</v>
      </c>
      <c r="J124" s="62">
        <f t="shared" si="10"/>
        <v>0</v>
      </c>
      <c r="K124" s="62">
        <f t="shared" si="11"/>
        <v>0</v>
      </c>
      <c r="L124" s="63"/>
      <c r="M124" s="3"/>
      <c r="N124" s="3"/>
      <c r="O124" s="3"/>
      <c r="P124" s="3"/>
      <c r="Q124" s="3"/>
      <c r="R124" s="3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</row>
    <row r="125" spans="1:56" s="46" customFormat="1" ht="25.5" x14ac:dyDescent="0.25">
      <c r="A125" s="55">
        <v>48</v>
      </c>
      <c r="B125" s="71"/>
      <c r="C125" s="57" t="s">
        <v>116</v>
      </c>
      <c r="D125" s="58">
        <v>8</v>
      </c>
      <c r="E125" s="59" t="s">
        <v>8</v>
      </c>
      <c r="F125" s="60"/>
      <c r="G125" s="61"/>
      <c r="H125" s="60"/>
      <c r="I125" s="84">
        <f t="shared" si="9"/>
        <v>0</v>
      </c>
      <c r="J125" s="62">
        <f t="shared" si="10"/>
        <v>0</v>
      </c>
      <c r="K125" s="62">
        <f t="shared" si="11"/>
        <v>0</v>
      </c>
      <c r="L125" s="63"/>
      <c r="M125" s="3"/>
      <c r="N125" s="3"/>
      <c r="O125" s="3"/>
      <c r="P125" s="3"/>
      <c r="Q125" s="3"/>
      <c r="R125" s="3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</row>
    <row r="126" spans="1:56" s="46" customFormat="1" ht="25.5" x14ac:dyDescent="0.2">
      <c r="A126" s="55">
        <v>49</v>
      </c>
      <c r="B126" s="71"/>
      <c r="C126" s="78" t="s">
        <v>149</v>
      </c>
      <c r="D126" s="80">
        <v>36</v>
      </c>
      <c r="E126" s="79" t="s">
        <v>8</v>
      </c>
      <c r="F126" s="60"/>
      <c r="G126" s="61"/>
      <c r="H126" s="60"/>
      <c r="I126" s="84">
        <f t="shared" si="9"/>
        <v>0</v>
      </c>
      <c r="J126" s="62">
        <f t="shared" si="10"/>
        <v>0</v>
      </c>
      <c r="K126" s="62">
        <f t="shared" si="11"/>
        <v>0</v>
      </c>
      <c r="L126" s="63"/>
      <c r="M126" s="3"/>
      <c r="N126" s="3"/>
      <c r="O126" s="3"/>
      <c r="P126" s="3"/>
      <c r="Q126" s="3"/>
      <c r="R126" s="3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</row>
    <row r="127" spans="1:56" s="46" customFormat="1" ht="25.5" x14ac:dyDescent="0.2">
      <c r="A127" s="55">
        <v>50</v>
      </c>
      <c r="B127" s="71"/>
      <c r="C127" s="85" t="s">
        <v>118</v>
      </c>
      <c r="D127" s="80">
        <v>2</v>
      </c>
      <c r="E127" s="79" t="s">
        <v>26</v>
      </c>
      <c r="F127" s="60"/>
      <c r="G127" s="61"/>
      <c r="H127" s="60"/>
      <c r="I127" s="84">
        <f t="shared" si="9"/>
        <v>0</v>
      </c>
      <c r="J127" s="62">
        <f t="shared" si="10"/>
        <v>0</v>
      </c>
      <c r="K127" s="62">
        <f t="shared" si="11"/>
        <v>0</v>
      </c>
      <c r="L127" s="63"/>
      <c r="M127" s="3"/>
      <c r="N127" s="3"/>
      <c r="O127" s="3"/>
      <c r="P127" s="3"/>
      <c r="Q127" s="3"/>
      <c r="R127" s="3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</row>
    <row r="128" spans="1:56" s="46" customFormat="1" ht="25.5" x14ac:dyDescent="0.2">
      <c r="A128" s="55">
        <v>51</v>
      </c>
      <c r="B128" s="71"/>
      <c r="C128" s="78" t="s">
        <v>119</v>
      </c>
      <c r="D128" s="80">
        <v>2</v>
      </c>
      <c r="E128" s="79" t="s">
        <v>26</v>
      </c>
      <c r="F128" s="60"/>
      <c r="G128" s="61"/>
      <c r="H128" s="60"/>
      <c r="I128" s="84">
        <f t="shared" si="9"/>
        <v>0</v>
      </c>
      <c r="J128" s="62">
        <f t="shared" si="10"/>
        <v>0</v>
      </c>
      <c r="K128" s="62">
        <f t="shared" si="11"/>
        <v>0</v>
      </c>
      <c r="L128" s="63"/>
      <c r="M128" s="3"/>
      <c r="N128" s="3"/>
      <c r="O128" s="3"/>
      <c r="P128" s="3"/>
      <c r="Q128" s="3"/>
      <c r="R128" s="3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</row>
    <row r="129" spans="1:56" s="46" customFormat="1" ht="24" customHeight="1" x14ac:dyDescent="0.25">
      <c r="A129" s="64"/>
      <c r="B129" s="65"/>
      <c r="C129" s="94" t="str">
        <f>B117</f>
        <v>FORGALOMTECHNIKAI MUNKÁK</v>
      </c>
      <c r="D129" s="95"/>
      <c r="E129" s="95"/>
      <c r="F129" s="95"/>
      <c r="G129" s="95"/>
      <c r="H129" s="96" t="s">
        <v>64</v>
      </c>
      <c r="I129" s="97"/>
      <c r="J129" s="83">
        <f>SUM(J119:J128)</f>
        <v>0</v>
      </c>
      <c r="K129" s="68">
        <f>SUM(K119:K128)</f>
        <v>0</v>
      </c>
      <c r="L129" s="69"/>
      <c r="M129" s="3"/>
      <c r="N129" s="3"/>
      <c r="O129" s="3"/>
      <c r="P129" s="3"/>
      <c r="Q129" s="3"/>
      <c r="R129" s="3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</row>
    <row r="130" spans="1:56" s="46" customFormat="1" ht="15" customHeight="1" x14ac:dyDescent="0.2">
      <c r="A130" s="37"/>
      <c r="B130" s="38"/>
      <c r="C130" s="39"/>
      <c r="D130" s="40"/>
      <c r="E130" s="41"/>
      <c r="F130" s="42"/>
      <c r="G130" s="43"/>
      <c r="H130" s="43"/>
      <c r="I130" s="42"/>
      <c r="J130" s="43"/>
      <c r="K130" s="44"/>
      <c r="L130" s="45"/>
      <c r="M130" s="3"/>
      <c r="N130" s="3"/>
      <c r="O130" s="3"/>
      <c r="P130" s="3"/>
      <c r="Q130" s="3"/>
      <c r="R130" s="3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</row>
    <row r="131" spans="1:56" s="46" customFormat="1" ht="18.75" x14ac:dyDescent="0.2">
      <c r="A131" s="47"/>
      <c r="B131" s="48" t="s">
        <v>72</v>
      </c>
      <c r="C131" s="49"/>
      <c r="D131" s="49"/>
      <c r="E131" s="49"/>
      <c r="F131" s="49"/>
      <c r="G131" s="49"/>
      <c r="H131" s="49"/>
      <c r="I131" s="49"/>
      <c r="J131" s="49"/>
      <c r="K131" s="49"/>
      <c r="L131" s="50"/>
      <c r="M131" s="3"/>
      <c r="N131" s="3"/>
      <c r="O131" s="3"/>
      <c r="P131" s="3"/>
      <c r="Q131" s="3"/>
      <c r="R131" s="3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</row>
    <row r="132" spans="1:56" s="46" customFormat="1" ht="12.75" x14ac:dyDescent="0.2">
      <c r="A132" s="51"/>
      <c r="B132" s="43"/>
      <c r="C132" s="52"/>
      <c r="D132" s="53"/>
      <c r="E132" s="54"/>
      <c r="F132" s="42"/>
      <c r="G132" s="43"/>
      <c r="H132" s="43"/>
      <c r="I132" s="42"/>
      <c r="J132" s="43"/>
      <c r="K132" s="44"/>
      <c r="L132" s="45"/>
      <c r="M132" s="3"/>
      <c r="N132" s="3"/>
      <c r="O132" s="3"/>
      <c r="P132" s="3"/>
      <c r="Q132" s="3"/>
      <c r="R132" s="3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</row>
    <row r="133" spans="1:56" s="46" customFormat="1" x14ac:dyDescent="0.25">
      <c r="A133" s="55">
        <v>1</v>
      </c>
      <c r="B133" s="71"/>
      <c r="C133" s="57" t="s">
        <v>87</v>
      </c>
      <c r="D133" s="58">
        <f>34*1.2*0.2</f>
        <v>8.16</v>
      </c>
      <c r="E133" s="59" t="s">
        <v>2</v>
      </c>
      <c r="F133" s="60"/>
      <c r="G133" s="61"/>
      <c r="H133" s="60"/>
      <c r="I133" s="84">
        <f>G133+H133</f>
        <v>0</v>
      </c>
      <c r="J133" s="62">
        <f>ROUND(D133*F133,0)</f>
        <v>0</v>
      </c>
      <c r="K133" s="62">
        <f>ROUND(D133*I133,0)</f>
        <v>0</v>
      </c>
      <c r="L133" s="63"/>
      <c r="M133" s="3"/>
      <c r="N133" s="3"/>
      <c r="O133" s="3"/>
      <c r="P133" s="3"/>
      <c r="Q133" s="3"/>
      <c r="R133" s="3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</row>
    <row r="134" spans="1:56" s="46" customFormat="1" ht="25.5" x14ac:dyDescent="0.25">
      <c r="A134" s="55">
        <v>2</v>
      </c>
      <c r="B134" s="71"/>
      <c r="C134" s="57" t="s">
        <v>88</v>
      </c>
      <c r="D134" s="58">
        <v>16</v>
      </c>
      <c r="E134" s="59" t="s">
        <v>85</v>
      </c>
      <c r="F134" s="60"/>
      <c r="G134" s="61"/>
      <c r="H134" s="60"/>
      <c r="I134" s="84">
        <f t="shared" ref="I134:I151" si="12">G134+H134</f>
        <v>0</v>
      </c>
      <c r="J134" s="62">
        <f t="shared" ref="J134:J151" si="13">ROUND(D134*F134,0)</f>
        <v>0</v>
      </c>
      <c r="K134" s="62">
        <f t="shared" ref="K134:K151" si="14">ROUND(D134*I134,0)</f>
        <v>0</v>
      </c>
      <c r="L134" s="63"/>
      <c r="M134" s="3"/>
      <c r="N134" s="3"/>
      <c r="O134" s="3"/>
      <c r="P134" s="3"/>
      <c r="Q134" s="3"/>
      <c r="R134" s="3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</row>
    <row r="135" spans="1:56" s="46" customFormat="1" ht="25.5" x14ac:dyDescent="0.25">
      <c r="A135" s="55">
        <v>3</v>
      </c>
      <c r="B135" s="71"/>
      <c r="C135" s="57" t="s">
        <v>120</v>
      </c>
      <c r="D135" s="58">
        <v>30.4</v>
      </c>
      <c r="E135" s="59" t="s">
        <v>2</v>
      </c>
      <c r="F135" s="60"/>
      <c r="G135" s="61"/>
      <c r="H135" s="60"/>
      <c r="I135" s="84">
        <f t="shared" si="12"/>
        <v>0</v>
      </c>
      <c r="J135" s="62">
        <f t="shared" si="13"/>
        <v>0</v>
      </c>
      <c r="K135" s="62">
        <f t="shared" si="14"/>
        <v>0</v>
      </c>
      <c r="L135" s="63"/>
      <c r="M135" s="3"/>
      <c r="N135" s="3"/>
      <c r="O135" s="3"/>
      <c r="P135" s="3"/>
      <c r="Q135" s="3"/>
      <c r="R135" s="3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</row>
    <row r="136" spans="1:56" s="46" customFormat="1" x14ac:dyDescent="0.25">
      <c r="A136" s="55">
        <v>4</v>
      </c>
      <c r="B136" s="71"/>
      <c r="C136" s="57" t="s">
        <v>121</v>
      </c>
      <c r="D136" s="58">
        <v>38</v>
      </c>
      <c r="E136" s="59" t="s">
        <v>13</v>
      </c>
      <c r="F136" s="60" t="s">
        <v>36</v>
      </c>
      <c r="G136" s="61"/>
      <c r="H136" s="60"/>
      <c r="I136" s="84">
        <f>G136+H136</f>
        <v>0</v>
      </c>
      <c r="J136" s="62">
        <v>0</v>
      </c>
      <c r="K136" s="62">
        <f t="shared" si="14"/>
        <v>0</v>
      </c>
      <c r="L136" s="63"/>
      <c r="M136" s="3"/>
      <c r="N136" s="3"/>
      <c r="O136" s="3"/>
      <c r="P136" s="3"/>
      <c r="Q136" s="3"/>
      <c r="R136" s="3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</row>
    <row r="137" spans="1:56" s="46" customFormat="1" x14ac:dyDescent="0.25">
      <c r="A137" s="55">
        <v>5</v>
      </c>
      <c r="B137" s="71"/>
      <c r="C137" s="57" t="s">
        <v>122</v>
      </c>
      <c r="D137" s="58">
        <v>14.5</v>
      </c>
      <c r="E137" s="59" t="s">
        <v>2</v>
      </c>
      <c r="F137" s="60"/>
      <c r="G137" s="61"/>
      <c r="H137" s="60"/>
      <c r="I137" s="84">
        <f t="shared" si="12"/>
        <v>0</v>
      </c>
      <c r="J137" s="62">
        <f t="shared" si="13"/>
        <v>0</v>
      </c>
      <c r="K137" s="62">
        <f t="shared" si="14"/>
        <v>0</v>
      </c>
      <c r="L137" s="63"/>
      <c r="M137" s="3"/>
      <c r="N137" s="3"/>
      <c r="O137" s="3"/>
      <c r="P137" s="3"/>
      <c r="Q137" s="3"/>
      <c r="R137" s="3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</row>
    <row r="138" spans="1:56" s="46" customFormat="1" ht="25.5" x14ac:dyDescent="0.25">
      <c r="A138" s="55">
        <v>6</v>
      </c>
      <c r="B138" s="71"/>
      <c r="C138" s="57" t="s">
        <v>123</v>
      </c>
      <c r="D138" s="58">
        <v>9.5</v>
      </c>
      <c r="E138" s="59" t="s">
        <v>2</v>
      </c>
      <c r="F138" s="60"/>
      <c r="G138" s="61"/>
      <c r="H138" s="60"/>
      <c r="I138" s="84">
        <f t="shared" si="12"/>
        <v>0</v>
      </c>
      <c r="J138" s="62">
        <f t="shared" si="13"/>
        <v>0</v>
      </c>
      <c r="K138" s="62">
        <f t="shared" si="14"/>
        <v>0</v>
      </c>
      <c r="L138" s="63"/>
      <c r="M138" s="3"/>
      <c r="N138" s="3"/>
      <c r="O138" s="3"/>
      <c r="P138" s="3"/>
      <c r="Q138" s="3"/>
      <c r="R138" s="3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</row>
    <row r="139" spans="1:56" s="46" customFormat="1" x14ac:dyDescent="0.25">
      <c r="A139" s="55">
        <v>7</v>
      </c>
      <c r="B139" s="71"/>
      <c r="C139" s="57" t="s">
        <v>124</v>
      </c>
      <c r="D139" s="58">
        <v>28.5</v>
      </c>
      <c r="E139" s="59" t="s">
        <v>2</v>
      </c>
      <c r="F139" s="60"/>
      <c r="G139" s="61"/>
      <c r="H139" s="60"/>
      <c r="I139" s="84">
        <f t="shared" si="12"/>
        <v>0</v>
      </c>
      <c r="J139" s="62">
        <f t="shared" si="13"/>
        <v>0</v>
      </c>
      <c r="K139" s="62">
        <f t="shared" si="14"/>
        <v>0</v>
      </c>
      <c r="L139" s="63"/>
      <c r="M139" s="3"/>
      <c r="N139" s="3"/>
      <c r="O139" s="3"/>
      <c r="P139" s="3"/>
      <c r="Q139" s="3"/>
      <c r="R139" s="3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</row>
    <row r="140" spans="1:56" s="46" customFormat="1" ht="25.5" x14ac:dyDescent="0.25">
      <c r="A140" s="55">
        <v>8</v>
      </c>
      <c r="B140" s="71"/>
      <c r="C140" s="57" t="s">
        <v>125</v>
      </c>
      <c r="D140" s="58">
        <v>38</v>
      </c>
      <c r="E140" s="59" t="s">
        <v>8</v>
      </c>
      <c r="F140" s="60"/>
      <c r="G140" s="61"/>
      <c r="H140" s="60"/>
      <c r="I140" s="84">
        <f t="shared" si="12"/>
        <v>0</v>
      </c>
      <c r="J140" s="62">
        <f t="shared" si="13"/>
        <v>0</v>
      </c>
      <c r="K140" s="62">
        <f t="shared" si="14"/>
        <v>0</v>
      </c>
      <c r="L140" s="63"/>
      <c r="M140" s="3"/>
      <c r="N140" s="3"/>
      <c r="O140" s="3"/>
      <c r="P140" s="3"/>
      <c r="Q140" s="3"/>
      <c r="R140" s="3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</row>
    <row r="141" spans="1:56" s="46" customFormat="1" ht="38.25" x14ac:dyDescent="0.25">
      <c r="A141" s="55">
        <v>9</v>
      </c>
      <c r="B141" s="71"/>
      <c r="C141" s="57" t="s">
        <v>126</v>
      </c>
      <c r="D141" s="58">
        <v>1</v>
      </c>
      <c r="E141" s="59" t="s">
        <v>26</v>
      </c>
      <c r="F141" s="60"/>
      <c r="G141" s="61"/>
      <c r="H141" s="60"/>
      <c r="I141" s="84">
        <f t="shared" si="12"/>
        <v>0</v>
      </c>
      <c r="J141" s="62">
        <f t="shared" si="13"/>
        <v>0</v>
      </c>
      <c r="K141" s="62">
        <f t="shared" si="14"/>
        <v>0</v>
      </c>
      <c r="L141" s="63"/>
      <c r="M141" s="3"/>
      <c r="N141" s="3"/>
      <c r="O141" s="3"/>
      <c r="P141" s="3"/>
      <c r="Q141" s="3"/>
      <c r="R141" s="3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</row>
    <row r="142" spans="1:56" s="46" customFormat="1" x14ac:dyDescent="0.25">
      <c r="A142" s="55">
        <v>10</v>
      </c>
      <c r="B142" s="71"/>
      <c r="C142" s="57" t="s">
        <v>127</v>
      </c>
      <c r="D142" s="58">
        <v>38</v>
      </c>
      <c r="E142" s="59" t="s">
        <v>8</v>
      </c>
      <c r="F142" s="60"/>
      <c r="G142" s="61"/>
      <c r="H142" s="60"/>
      <c r="I142" s="84">
        <f t="shared" si="12"/>
        <v>0</v>
      </c>
      <c r="J142" s="62">
        <f t="shared" si="13"/>
        <v>0</v>
      </c>
      <c r="K142" s="62">
        <f t="shared" si="14"/>
        <v>0</v>
      </c>
      <c r="L142" s="63"/>
      <c r="M142" s="3"/>
      <c r="N142" s="3"/>
      <c r="O142" s="3"/>
      <c r="P142" s="3"/>
      <c r="Q142" s="3"/>
      <c r="R142" s="3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</row>
    <row r="143" spans="1:56" s="46" customFormat="1" ht="38.25" x14ac:dyDescent="0.25">
      <c r="A143" s="55">
        <v>11</v>
      </c>
      <c r="B143" s="71"/>
      <c r="C143" s="57" t="s">
        <v>157</v>
      </c>
      <c r="D143" s="58">
        <v>448</v>
      </c>
      <c r="E143" s="59" t="s">
        <v>13</v>
      </c>
      <c r="F143" s="60"/>
      <c r="G143" s="61"/>
      <c r="H143" s="60"/>
      <c r="I143" s="84">
        <f t="shared" si="12"/>
        <v>0</v>
      </c>
      <c r="J143" s="62">
        <f t="shared" si="13"/>
        <v>0</v>
      </c>
      <c r="K143" s="62">
        <f t="shared" si="14"/>
        <v>0</v>
      </c>
      <c r="L143" s="63"/>
      <c r="M143" s="3"/>
      <c r="N143" s="3"/>
      <c r="O143" s="3"/>
      <c r="P143" s="3"/>
      <c r="Q143" s="3"/>
      <c r="R143" s="3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</row>
    <row r="144" spans="1:56" s="46" customFormat="1" ht="25.5" x14ac:dyDescent="0.25">
      <c r="A144" s="55">
        <v>12</v>
      </c>
      <c r="B144" s="71"/>
      <c r="C144" s="57" t="s">
        <v>128</v>
      </c>
      <c r="D144" s="58">
        <v>5</v>
      </c>
      <c r="E144" s="59" t="s">
        <v>26</v>
      </c>
      <c r="F144" s="60"/>
      <c r="G144" s="61"/>
      <c r="H144" s="60"/>
      <c r="I144" s="84">
        <f t="shared" si="12"/>
        <v>0</v>
      </c>
      <c r="J144" s="62">
        <f t="shared" si="13"/>
        <v>0</v>
      </c>
      <c r="K144" s="62">
        <f t="shared" si="14"/>
        <v>0</v>
      </c>
      <c r="L144" s="63"/>
      <c r="M144" s="3"/>
      <c r="N144" s="3"/>
      <c r="O144" s="3"/>
      <c r="P144" s="3"/>
      <c r="Q144" s="3"/>
      <c r="R144" s="3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</row>
    <row r="145" spans="1:56" s="46" customFormat="1" ht="25.5" x14ac:dyDescent="0.25">
      <c r="A145" s="55">
        <v>13</v>
      </c>
      <c r="B145" s="71"/>
      <c r="C145" s="57" t="s">
        <v>129</v>
      </c>
      <c r="D145" s="58">
        <f>2*278</f>
        <v>556</v>
      </c>
      <c r="E145" s="59" t="s">
        <v>8</v>
      </c>
      <c r="F145" s="60"/>
      <c r="G145" s="61"/>
      <c r="H145" s="60"/>
      <c r="I145" s="84">
        <f t="shared" si="12"/>
        <v>0</v>
      </c>
      <c r="J145" s="62">
        <f t="shared" si="13"/>
        <v>0</v>
      </c>
      <c r="K145" s="62">
        <f t="shared" si="14"/>
        <v>0</v>
      </c>
      <c r="L145" s="63"/>
      <c r="M145" s="3"/>
      <c r="N145" s="3"/>
      <c r="O145" s="3"/>
      <c r="P145" s="3"/>
      <c r="Q145" s="3"/>
      <c r="R145" s="3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</row>
    <row r="146" spans="1:56" s="46" customFormat="1" x14ac:dyDescent="0.25">
      <c r="A146" s="55">
        <v>14</v>
      </c>
      <c r="B146" s="71"/>
      <c r="C146" s="57" t="s">
        <v>130</v>
      </c>
      <c r="D146" s="58">
        <f>86*1.2*0.6</f>
        <v>61.92</v>
      </c>
      <c r="E146" s="59" t="s">
        <v>2</v>
      </c>
      <c r="F146" s="60"/>
      <c r="G146" s="61"/>
      <c r="H146" s="60"/>
      <c r="I146" s="84">
        <f t="shared" si="12"/>
        <v>0</v>
      </c>
      <c r="J146" s="62">
        <f t="shared" si="13"/>
        <v>0</v>
      </c>
      <c r="K146" s="62">
        <f t="shared" si="14"/>
        <v>0</v>
      </c>
      <c r="L146" s="63"/>
      <c r="M146" s="3"/>
      <c r="N146" s="3"/>
      <c r="O146" s="3"/>
      <c r="P146" s="3"/>
      <c r="Q146" s="3"/>
      <c r="R146" s="3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</row>
    <row r="147" spans="1:56" s="46" customFormat="1" ht="25.5" x14ac:dyDescent="0.25">
      <c r="A147" s="55">
        <v>15</v>
      </c>
      <c r="B147" s="71"/>
      <c r="C147" s="57" t="s">
        <v>141</v>
      </c>
      <c r="D147" s="58">
        <v>120</v>
      </c>
      <c r="E147" s="59" t="s">
        <v>85</v>
      </c>
      <c r="F147" s="60"/>
      <c r="G147" s="61"/>
      <c r="H147" s="60"/>
      <c r="I147" s="84">
        <f>G147+H147</f>
        <v>0</v>
      </c>
      <c r="J147" s="62">
        <f>ROUND(D147*F147,0)</f>
        <v>0</v>
      </c>
      <c r="K147" s="62">
        <f>ROUND(D147*I147,0)</f>
        <v>0</v>
      </c>
      <c r="L147" s="63"/>
      <c r="M147" s="3"/>
      <c r="N147" s="3"/>
      <c r="O147" s="3"/>
      <c r="P147" s="3"/>
      <c r="Q147" s="3"/>
      <c r="R147" s="3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</row>
    <row r="148" spans="1:56" s="46" customFormat="1" ht="25.5" x14ac:dyDescent="0.25">
      <c r="A148" s="55">
        <v>16</v>
      </c>
      <c r="B148" s="71"/>
      <c r="C148" s="57" t="s">
        <v>131</v>
      </c>
      <c r="D148" s="58">
        <v>86</v>
      </c>
      <c r="E148" s="59" t="s">
        <v>8</v>
      </c>
      <c r="F148" s="60"/>
      <c r="G148" s="61"/>
      <c r="H148" s="60"/>
      <c r="I148" s="84">
        <f t="shared" si="12"/>
        <v>0</v>
      </c>
      <c r="J148" s="62">
        <f t="shared" si="13"/>
        <v>0</v>
      </c>
      <c r="K148" s="62">
        <f t="shared" si="14"/>
        <v>0</v>
      </c>
      <c r="L148" s="63"/>
      <c r="M148" s="3"/>
      <c r="N148" s="3"/>
      <c r="O148" s="3"/>
      <c r="P148" s="3"/>
      <c r="Q148" s="3"/>
      <c r="R148" s="3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</row>
    <row r="149" spans="1:56" s="46" customFormat="1" ht="25.5" x14ac:dyDescent="0.25">
      <c r="A149" s="55">
        <v>17</v>
      </c>
      <c r="B149" s="71"/>
      <c r="C149" s="57" t="s">
        <v>147</v>
      </c>
      <c r="D149" s="58">
        <v>4</v>
      </c>
      <c r="E149" s="59" t="s">
        <v>26</v>
      </c>
      <c r="F149" s="60"/>
      <c r="G149" s="61"/>
      <c r="H149" s="60"/>
      <c r="I149" s="84">
        <f t="shared" si="12"/>
        <v>0</v>
      </c>
      <c r="J149" s="62">
        <f t="shared" si="13"/>
        <v>0</v>
      </c>
      <c r="K149" s="62">
        <f t="shared" si="14"/>
        <v>0</v>
      </c>
      <c r="L149" s="63"/>
      <c r="M149" s="3"/>
      <c r="N149" s="3"/>
      <c r="O149" s="3"/>
      <c r="P149" s="3"/>
      <c r="Q149" s="3"/>
      <c r="R149" s="3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</row>
    <row r="150" spans="1:56" s="46" customFormat="1" x14ac:dyDescent="0.25">
      <c r="A150" s="55">
        <v>18</v>
      </c>
      <c r="B150" s="71"/>
      <c r="C150" s="57" t="s">
        <v>132</v>
      </c>
      <c r="D150" s="58">
        <v>8</v>
      </c>
      <c r="E150" s="59" t="s">
        <v>8</v>
      </c>
      <c r="F150" s="60"/>
      <c r="G150" s="61"/>
      <c r="H150" s="60"/>
      <c r="I150" s="84">
        <f t="shared" si="12"/>
        <v>0</v>
      </c>
      <c r="J150" s="62">
        <f t="shared" si="13"/>
        <v>0</v>
      </c>
      <c r="K150" s="62">
        <f t="shared" si="14"/>
        <v>0</v>
      </c>
      <c r="L150" s="63"/>
      <c r="M150" s="3"/>
      <c r="N150" s="3"/>
      <c r="O150" s="3"/>
      <c r="P150" s="3"/>
      <c r="Q150" s="3"/>
      <c r="R150" s="3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</row>
    <row r="151" spans="1:56" s="46" customFormat="1" x14ac:dyDescent="0.25">
      <c r="A151" s="55">
        <v>19</v>
      </c>
      <c r="B151" s="71"/>
      <c r="C151" s="57" t="s">
        <v>133</v>
      </c>
      <c r="D151" s="58">
        <v>4</v>
      </c>
      <c r="E151" s="59" t="s">
        <v>26</v>
      </c>
      <c r="F151" s="60"/>
      <c r="G151" s="61"/>
      <c r="H151" s="60"/>
      <c r="I151" s="84">
        <f t="shared" si="12"/>
        <v>0</v>
      </c>
      <c r="J151" s="62">
        <f t="shared" si="13"/>
        <v>0</v>
      </c>
      <c r="K151" s="62">
        <f t="shared" si="14"/>
        <v>0</v>
      </c>
      <c r="L151" s="63"/>
      <c r="M151" s="3"/>
      <c r="N151" s="3"/>
      <c r="O151" s="3"/>
      <c r="P151" s="3"/>
      <c r="Q151" s="3"/>
      <c r="R151" s="3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</row>
    <row r="152" spans="1:56" s="46" customFormat="1" ht="25.5" x14ac:dyDescent="0.25">
      <c r="A152" s="55">
        <v>20</v>
      </c>
      <c r="B152" s="71"/>
      <c r="C152" s="57" t="s">
        <v>134</v>
      </c>
      <c r="D152" s="58">
        <v>2</v>
      </c>
      <c r="E152" s="59" t="s">
        <v>26</v>
      </c>
      <c r="F152" s="60"/>
      <c r="G152" s="61"/>
      <c r="H152" s="60"/>
      <c r="I152" s="84">
        <f>G152+H152</f>
        <v>0</v>
      </c>
      <c r="J152" s="62">
        <f>ROUND(D152*F152,0)</f>
        <v>0</v>
      </c>
      <c r="K152" s="62">
        <f>ROUND(D152*I152,0)</f>
        <v>0</v>
      </c>
      <c r="L152" s="63"/>
      <c r="M152" s="3"/>
      <c r="N152" s="3"/>
      <c r="O152" s="3"/>
      <c r="P152" s="3"/>
      <c r="Q152" s="3"/>
      <c r="R152" s="3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</row>
    <row r="153" spans="1:56" s="46" customFormat="1" ht="24" customHeight="1" x14ac:dyDescent="0.25">
      <c r="A153" s="64"/>
      <c r="B153" s="65"/>
      <c r="C153" s="94" t="str">
        <f>B131</f>
        <v>VÍZÉPÍTÉSI MUNKÁK</v>
      </c>
      <c r="D153" s="95"/>
      <c r="E153" s="95"/>
      <c r="F153" s="95"/>
      <c r="G153" s="95"/>
      <c r="H153" s="96" t="s">
        <v>64</v>
      </c>
      <c r="I153" s="97"/>
      <c r="J153" s="83">
        <f>SUM(J133:J152)</f>
        <v>0</v>
      </c>
      <c r="K153" s="68">
        <f>SUM(K133:K152)</f>
        <v>0</v>
      </c>
      <c r="L153" s="69"/>
      <c r="M153" s="73"/>
      <c r="N153" s="73"/>
      <c r="O153" s="73"/>
      <c r="P153" s="3"/>
      <c r="Q153" s="3"/>
      <c r="R153" s="3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</row>
    <row r="154" spans="1:56" s="46" customFormat="1" ht="12.75" x14ac:dyDescent="0.2">
      <c r="A154" s="37"/>
      <c r="B154" s="38"/>
      <c r="C154" s="39"/>
      <c r="D154" s="40"/>
      <c r="E154" s="41"/>
      <c r="F154" s="42"/>
      <c r="G154" s="43"/>
      <c r="H154" s="43"/>
      <c r="I154" s="42"/>
      <c r="J154" s="43"/>
      <c r="K154" s="44"/>
      <c r="L154" s="45"/>
      <c r="M154" s="3"/>
      <c r="N154" s="3"/>
      <c r="O154" s="3"/>
      <c r="P154" s="3"/>
      <c r="Q154" s="3"/>
      <c r="R154" s="3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</row>
    <row r="155" spans="1:56" s="46" customFormat="1" ht="12.75" x14ac:dyDescent="0.2">
      <c r="A155" s="37"/>
      <c r="B155" s="38"/>
      <c r="C155" s="39"/>
      <c r="D155" s="40"/>
      <c r="E155" s="41"/>
      <c r="F155" s="42"/>
      <c r="G155" s="43"/>
      <c r="H155" s="43"/>
      <c r="I155" s="42"/>
      <c r="J155" s="43"/>
      <c r="K155" s="44"/>
      <c r="L155" s="45"/>
      <c r="M155" s="3"/>
      <c r="N155" s="3"/>
      <c r="O155" s="3"/>
      <c r="P155" s="3"/>
      <c r="Q155" s="3"/>
      <c r="R155" s="3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</row>
    <row r="156" spans="1:56" s="46" customFormat="1" ht="12.75" x14ac:dyDescent="0.2">
      <c r="A156" s="37"/>
      <c r="B156" s="38"/>
      <c r="C156" s="39"/>
      <c r="D156" s="40"/>
      <c r="E156" s="41"/>
      <c r="F156" s="42"/>
      <c r="G156" s="43"/>
      <c r="H156" s="43"/>
      <c r="I156" s="42"/>
      <c r="J156" s="43"/>
      <c r="K156" s="44"/>
      <c r="L156" s="45"/>
      <c r="M156" s="3"/>
      <c r="N156" s="3"/>
      <c r="O156" s="3"/>
      <c r="P156" s="3"/>
      <c r="Q156" s="3"/>
      <c r="R156" s="3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</row>
    <row r="157" spans="1:56" s="46" customFormat="1" ht="18.75" x14ac:dyDescent="0.2">
      <c r="A157" s="47"/>
      <c r="B157" s="48" t="s">
        <v>76</v>
      </c>
      <c r="C157" s="49"/>
      <c r="D157" s="49"/>
      <c r="E157" s="49"/>
      <c r="F157" s="49"/>
      <c r="G157" s="49"/>
      <c r="H157" s="49"/>
      <c r="I157" s="49"/>
      <c r="J157" s="49"/>
      <c r="K157" s="49"/>
      <c r="L157" s="50"/>
      <c r="M157" s="3"/>
      <c r="N157" s="3"/>
      <c r="O157" s="3"/>
      <c r="P157" s="3"/>
      <c r="Q157" s="3"/>
      <c r="R157" s="3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</row>
    <row r="158" spans="1:56" s="46" customFormat="1" ht="12.75" x14ac:dyDescent="0.2">
      <c r="A158" s="51"/>
      <c r="B158" s="43"/>
      <c r="C158" s="52"/>
      <c r="D158" s="53"/>
      <c r="E158" s="54"/>
      <c r="F158" s="42"/>
      <c r="G158" s="43"/>
      <c r="H158" s="43"/>
      <c r="I158" s="42"/>
      <c r="J158" s="43"/>
      <c r="K158" s="44"/>
      <c r="L158" s="45"/>
      <c r="M158" s="3"/>
      <c r="N158" s="3"/>
      <c r="O158" s="3"/>
      <c r="P158" s="3"/>
      <c r="Q158" s="3"/>
      <c r="R158" s="3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</row>
    <row r="159" spans="1:56" s="46" customFormat="1" ht="12.75" x14ac:dyDescent="0.2">
      <c r="A159" s="51"/>
      <c r="B159" s="43"/>
      <c r="C159" s="52"/>
      <c r="D159" s="53"/>
      <c r="E159" s="54"/>
      <c r="F159" s="42"/>
      <c r="G159" s="43"/>
      <c r="H159" s="43"/>
      <c r="I159" s="42"/>
      <c r="J159" s="43"/>
      <c r="K159" s="44"/>
      <c r="L159" s="45"/>
      <c r="M159" s="3"/>
      <c r="N159" s="3"/>
      <c r="O159" s="3"/>
      <c r="P159" s="3"/>
      <c r="Q159" s="3"/>
      <c r="R159" s="3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</row>
    <row r="160" spans="1:56" s="46" customFormat="1" ht="25.5" x14ac:dyDescent="0.25">
      <c r="A160" s="55">
        <v>1</v>
      </c>
      <c r="B160" s="71"/>
      <c r="C160" s="57" t="s">
        <v>135</v>
      </c>
      <c r="D160" s="58">
        <v>24</v>
      </c>
      <c r="E160" s="59" t="s">
        <v>8</v>
      </c>
      <c r="F160" s="60"/>
      <c r="G160" s="61"/>
      <c r="H160" s="60"/>
      <c r="I160" s="62">
        <f>G160+H160</f>
        <v>0</v>
      </c>
      <c r="J160" s="62">
        <f>ROUND(D160*F160,0)</f>
        <v>0</v>
      </c>
      <c r="K160" s="62">
        <f>ROUND(D160*I160,0)</f>
        <v>0</v>
      </c>
      <c r="L160" s="63"/>
      <c r="M160" s="3"/>
      <c r="N160" s="3"/>
      <c r="O160" s="3"/>
      <c r="P160" s="3"/>
      <c r="Q160" s="3"/>
      <c r="R160" s="3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</row>
    <row r="161" spans="1:56" s="46" customFormat="1" ht="25.5" x14ac:dyDescent="0.25">
      <c r="A161" s="55">
        <v>2</v>
      </c>
      <c r="B161" s="71"/>
      <c r="C161" s="57" t="s">
        <v>136</v>
      </c>
      <c r="D161" s="58">
        <v>36</v>
      </c>
      <c r="E161" s="59" t="s">
        <v>8</v>
      </c>
      <c r="F161" s="60"/>
      <c r="G161" s="61"/>
      <c r="H161" s="60"/>
      <c r="I161" s="62">
        <f t="shared" ref="I161:I162" si="15">G161+H161</f>
        <v>0</v>
      </c>
      <c r="J161" s="62">
        <f t="shared" ref="J161:J162" si="16">ROUND(D161*F161,0)</f>
        <v>0</v>
      </c>
      <c r="K161" s="62">
        <f t="shared" ref="K161:K162" si="17">ROUND(D161*I161,0)</f>
        <v>0</v>
      </c>
      <c r="L161" s="63"/>
      <c r="M161" s="3"/>
      <c r="N161" s="3"/>
      <c r="O161" s="3"/>
      <c r="P161" s="3"/>
      <c r="Q161" s="3"/>
      <c r="R161" s="3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</row>
    <row r="162" spans="1:56" s="46" customFormat="1" x14ac:dyDescent="0.25">
      <c r="A162" s="55">
        <v>3</v>
      </c>
      <c r="B162" s="71"/>
      <c r="C162" s="57" t="s">
        <v>137</v>
      </c>
      <c r="D162" s="58">
        <v>1</v>
      </c>
      <c r="E162" s="59" t="s">
        <v>26</v>
      </c>
      <c r="F162" s="60"/>
      <c r="G162" s="61"/>
      <c r="H162" s="60"/>
      <c r="I162" s="62">
        <f t="shared" si="15"/>
        <v>0</v>
      </c>
      <c r="J162" s="62">
        <f t="shared" si="16"/>
        <v>0</v>
      </c>
      <c r="K162" s="62">
        <f t="shared" si="17"/>
        <v>0</v>
      </c>
      <c r="L162" s="63"/>
      <c r="M162" s="3"/>
      <c r="N162" s="3"/>
      <c r="O162" s="3"/>
      <c r="P162" s="3"/>
      <c r="Q162" s="3"/>
      <c r="R162" s="3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</row>
    <row r="163" spans="1:56" s="46" customFormat="1" ht="24" customHeight="1" x14ac:dyDescent="0.25">
      <c r="A163" s="64"/>
      <c r="B163" s="65"/>
      <c r="C163" s="94" t="str">
        <f>B157</f>
        <v>KÖZMŰKIVÁLTÁSOK ÉS VÉDELEMBEHELYEZÉSI MUNKÁK</v>
      </c>
      <c r="D163" s="95"/>
      <c r="E163" s="95"/>
      <c r="F163" s="95"/>
      <c r="G163" s="95"/>
      <c r="H163" s="96" t="s">
        <v>64</v>
      </c>
      <c r="I163" s="97"/>
      <c r="J163" s="83">
        <f>SUM(J160:J162)</f>
        <v>0</v>
      </c>
      <c r="K163" s="68">
        <f>SUM(K160:K162)</f>
        <v>0</v>
      </c>
      <c r="L163" s="69"/>
      <c r="M163" s="3"/>
      <c r="N163" s="3"/>
      <c r="O163" s="3"/>
      <c r="P163" s="3"/>
      <c r="Q163" s="3"/>
      <c r="R163" s="3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</row>
    <row r="164" spans="1:56" s="46" customFormat="1" ht="12.75" x14ac:dyDescent="0.2">
      <c r="A164" s="37"/>
      <c r="B164" s="38"/>
      <c r="C164" s="39"/>
      <c r="D164" s="40"/>
      <c r="E164" s="41"/>
      <c r="F164" s="42"/>
      <c r="G164" s="43"/>
      <c r="H164" s="43"/>
      <c r="I164" s="42"/>
      <c r="J164" s="43"/>
      <c r="K164" s="44"/>
      <c r="L164" s="45"/>
      <c r="M164" s="3"/>
      <c r="N164" s="3"/>
      <c r="O164" s="3"/>
      <c r="P164" s="3"/>
      <c r="Q164" s="3"/>
      <c r="R164" s="3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</row>
    <row r="165" spans="1:56" s="46" customFormat="1" ht="18.75" x14ac:dyDescent="0.2">
      <c r="A165" s="47"/>
      <c r="B165" s="48" t="s">
        <v>74</v>
      </c>
      <c r="C165" s="49"/>
      <c r="D165" s="49"/>
      <c r="E165" s="49"/>
      <c r="F165" s="49"/>
      <c r="G165" s="49"/>
      <c r="H165" s="49"/>
      <c r="I165" s="49"/>
      <c r="J165" s="49"/>
      <c r="K165" s="49"/>
      <c r="L165" s="50"/>
      <c r="M165" s="3"/>
      <c r="N165" s="3"/>
      <c r="O165" s="3"/>
      <c r="P165" s="3"/>
      <c r="Q165" s="3"/>
      <c r="R165" s="3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</row>
    <row r="166" spans="1:56" s="46" customFormat="1" ht="12.75" x14ac:dyDescent="0.2">
      <c r="A166" s="51"/>
      <c r="B166" s="43"/>
      <c r="C166" s="52"/>
      <c r="D166" s="53"/>
      <c r="E166" s="54"/>
      <c r="F166" s="42"/>
      <c r="G166" s="43"/>
      <c r="H166" s="43"/>
      <c r="I166" s="42"/>
      <c r="J166" s="43"/>
      <c r="K166" s="44"/>
      <c r="L166" s="45"/>
      <c r="M166" s="3"/>
      <c r="N166" s="3"/>
      <c r="O166" s="3"/>
      <c r="P166" s="3"/>
      <c r="Q166" s="3"/>
      <c r="R166" s="3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</row>
    <row r="167" spans="1:56" s="46" customFormat="1" x14ac:dyDescent="0.25">
      <c r="A167" s="55">
        <v>1</v>
      </c>
      <c r="B167" s="71"/>
      <c r="C167" s="57" t="s">
        <v>162</v>
      </c>
      <c r="D167" s="58">
        <v>3</v>
      </c>
      <c r="E167" s="59" t="s">
        <v>138</v>
      </c>
      <c r="F167" s="60"/>
      <c r="G167" s="61"/>
      <c r="H167" s="60"/>
      <c r="I167" s="62">
        <f>G167+H167</f>
        <v>0</v>
      </c>
      <c r="J167" s="62">
        <f>ROUND(D167*F167,0)</f>
        <v>0</v>
      </c>
      <c r="K167" s="62">
        <f>ROUND(D167*I167,0)</f>
        <v>0</v>
      </c>
      <c r="L167" s="63"/>
      <c r="M167" s="3"/>
      <c r="N167" s="3"/>
      <c r="O167" s="3"/>
      <c r="P167" s="3"/>
      <c r="Q167" s="3"/>
      <c r="R167" s="3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</row>
    <row r="168" spans="1:56" s="46" customFormat="1" ht="24" customHeight="1" x14ac:dyDescent="0.25">
      <c r="A168" s="64"/>
      <c r="B168" s="65"/>
      <c r="C168" s="94" t="str">
        <f>B165</f>
        <v>SZAKFELÜGYELETEK</v>
      </c>
      <c r="D168" s="95"/>
      <c r="E168" s="95"/>
      <c r="F168" s="95"/>
      <c r="G168" s="95"/>
      <c r="H168" s="96" t="s">
        <v>64</v>
      </c>
      <c r="I168" s="97"/>
      <c r="J168" s="83">
        <f>SUM(J167:J167)</f>
        <v>0</v>
      </c>
      <c r="K168" s="68">
        <f>SUM(K167:K167)</f>
        <v>0</v>
      </c>
      <c r="L168" s="69"/>
      <c r="M168" s="3"/>
      <c r="N168" s="3"/>
      <c r="O168" s="3"/>
      <c r="P168" s="3"/>
      <c r="Q168" s="3"/>
      <c r="R168" s="3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</row>
    <row r="169" spans="1:56" s="46" customFormat="1" ht="12.75" x14ac:dyDescent="0.2">
      <c r="A169" s="37"/>
      <c r="B169" s="38"/>
      <c r="C169" s="39"/>
      <c r="D169" s="40"/>
      <c r="E169" s="41"/>
      <c r="F169" s="42"/>
      <c r="G169" s="43"/>
      <c r="H169" s="43"/>
      <c r="I169" s="42"/>
      <c r="J169" s="43"/>
      <c r="K169" s="44"/>
      <c r="L169" s="45"/>
      <c r="M169" s="3"/>
      <c r="N169" s="3"/>
      <c r="O169" s="3"/>
      <c r="P169" s="3"/>
      <c r="Q169" s="3"/>
      <c r="R169" s="3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</row>
    <row r="170" spans="1:56" s="46" customFormat="1" ht="18.75" x14ac:dyDescent="0.2">
      <c r="A170" s="47"/>
      <c r="B170" s="48" t="s">
        <v>70</v>
      </c>
      <c r="C170" s="49"/>
      <c r="D170" s="49"/>
      <c r="E170" s="49"/>
      <c r="F170" s="49"/>
      <c r="G170" s="49"/>
      <c r="H170" s="49"/>
      <c r="I170" s="49"/>
      <c r="J170" s="49"/>
      <c r="K170" s="49"/>
      <c r="L170" s="50"/>
      <c r="M170" s="3"/>
      <c r="N170" s="3"/>
      <c r="O170" s="3"/>
      <c r="P170" s="3"/>
      <c r="Q170" s="3"/>
      <c r="R170" s="3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</row>
    <row r="171" spans="1:56" s="46" customFormat="1" ht="12.75" x14ac:dyDescent="0.2">
      <c r="A171" s="51"/>
      <c r="B171" s="43"/>
      <c r="C171" s="52"/>
      <c r="D171" s="53"/>
      <c r="E171" s="54"/>
      <c r="F171" s="42"/>
      <c r="G171" s="43"/>
      <c r="H171" s="43"/>
      <c r="I171" s="42"/>
      <c r="J171" s="43"/>
      <c r="K171" s="44"/>
      <c r="L171" s="45"/>
      <c r="M171" s="3"/>
      <c r="N171" s="3"/>
      <c r="O171" s="3"/>
      <c r="P171" s="3"/>
      <c r="Q171" s="3"/>
      <c r="R171" s="3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</row>
    <row r="172" spans="1:56" s="46" customFormat="1" ht="12.75" x14ac:dyDescent="0.2">
      <c r="A172" s="51"/>
      <c r="B172" s="43"/>
      <c r="C172" s="52"/>
      <c r="D172" s="53"/>
      <c r="E172" s="54"/>
      <c r="F172" s="42"/>
      <c r="G172" s="43"/>
      <c r="H172" s="43"/>
      <c r="I172" s="42"/>
      <c r="J172" s="43"/>
      <c r="K172" s="44"/>
      <c r="L172" s="45"/>
      <c r="M172" s="3"/>
      <c r="N172" s="3"/>
      <c r="O172" s="3"/>
      <c r="P172" s="3"/>
      <c r="Q172" s="3"/>
      <c r="R172" s="3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</row>
    <row r="173" spans="1:56" s="46" customFormat="1" ht="12.75" x14ac:dyDescent="0.2">
      <c r="A173" s="51"/>
      <c r="B173" s="43"/>
      <c r="C173" s="52"/>
      <c r="D173" s="53"/>
      <c r="E173" s="54"/>
      <c r="F173" s="42"/>
      <c r="G173" s="43"/>
      <c r="H173" s="43"/>
      <c r="I173" s="42"/>
      <c r="J173" s="43"/>
      <c r="K173" s="44"/>
      <c r="L173" s="45"/>
      <c r="M173" s="3"/>
      <c r="N173" s="3"/>
      <c r="O173" s="3"/>
      <c r="P173" s="3"/>
      <c r="Q173" s="3"/>
      <c r="R173" s="3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</row>
    <row r="174" spans="1:56" s="46" customFormat="1" x14ac:dyDescent="0.25">
      <c r="A174" s="55">
        <v>1</v>
      </c>
      <c r="B174" s="71"/>
      <c r="C174" s="57" t="s">
        <v>139</v>
      </c>
      <c r="D174" s="58">
        <v>2</v>
      </c>
      <c r="E174" s="59" t="s">
        <v>138</v>
      </c>
      <c r="F174" s="60"/>
      <c r="G174" s="61"/>
      <c r="H174" s="60"/>
      <c r="I174" s="62">
        <f>G174+H174</f>
        <v>0</v>
      </c>
      <c r="J174" s="62">
        <f>ROUND(D174*F174,0)</f>
        <v>0</v>
      </c>
      <c r="K174" s="62">
        <f>ROUND(D174*I174,0)</f>
        <v>0</v>
      </c>
      <c r="L174" s="63"/>
      <c r="M174" s="3"/>
      <c r="N174" s="3"/>
      <c r="O174" s="3"/>
      <c r="P174" s="3"/>
      <c r="Q174" s="3"/>
      <c r="R174" s="3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</row>
    <row r="175" spans="1:56" s="46" customFormat="1" ht="25.5" x14ac:dyDescent="0.25">
      <c r="A175" s="55">
        <v>2</v>
      </c>
      <c r="B175" s="71"/>
      <c r="C175" s="57" t="s">
        <v>140</v>
      </c>
      <c r="D175" s="58">
        <v>1</v>
      </c>
      <c r="E175" s="59" t="s">
        <v>25</v>
      </c>
      <c r="F175" s="60"/>
      <c r="G175" s="61"/>
      <c r="H175" s="60"/>
      <c r="I175" s="62">
        <f t="shared" ref="I175:I178" si="18">G175+H175</f>
        <v>0</v>
      </c>
      <c r="J175" s="62">
        <f t="shared" ref="J175:J178" si="19">ROUND(D175*F175,0)</f>
        <v>0</v>
      </c>
      <c r="K175" s="62">
        <f t="shared" ref="K175:K178" si="20">ROUND(D175*I175,0)</f>
        <v>0</v>
      </c>
      <c r="L175" s="63"/>
      <c r="M175" s="3"/>
      <c r="N175" s="3"/>
      <c r="O175" s="3"/>
      <c r="P175" s="3"/>
      <c r="Q175" s="3"/>
      <c r="R175" s="3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</row>
    <row r="176" spans="1:56" s="46" customFormat="1" x14ac:dyDescent="0.25">
      <c r="A176" s="55">
        <v>3</v>
      </c>
      <c r="B176" s="71"/>
      <c r="C176" s="57" t="s">
        <v>142</v>
      </c>
      <c r="D176" s="58">
        <v>1</v>
      </c>
      <c r="E176" s="59" t="s">
        <v>26</v>
      </c>
      <c r="F176" s="60"/>
      <c r="G176" s="61"/>
      <c r="H176" s="60"/>
      <c r="I176" s="62">
        <f t="shared" si="18"/>
        <v>0</v>
      </c>
      <c r="J176" s="62">
        <f t="shared" si="19"/>
        <v>0</v>
      </c>
      <c r="K176" s="62">
        <f t="shared" si="20"/>
        <v>0</v>
      </c>
      <c r="L176" s="63"/>
      <c r="M176" s="3"/>
      <c r="N176" s="3"/>
      <c r="O176" s="3"/>
      <c r="P176" s="3"/>
      <c r="Q176" s="3"/>
      <c r="R176" s="3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</row>
    <row r="177" spans="1:56" s="46" customFormat="1" x14ac:dyDescent="0.25">
      <c r="A177" s="55">
        <v>4</v>
      </c>
      <c r="B177" s="71"/>
      <c r="C177" s="57" t="s">
        <v>35</v>
      </c>
      <c r="D177" s="58">
        <v>10</v>
      </c>
      <c r="E177" s="59" t="s">
        <v>138</v>
      </c>
      <c r="F177" s="60"/>
      <c r="G177" s="61"/>
      <c r="H177" s="60"/>
      <c r="I177" s="62">
        <f t="shared" si="18"/>
        <v>0</v>
      </c>
      <c r="J177" s="62">
        <f t="shared" si="19"/>
        <v>0</v>
      </c>
      <c r="K177" s="62">
        <f t="shared" si="20"/>
        <v>0</v>
      </c>
      <c r="L177" s="63"/>
      <c r="M177" s="3"/>
      <c r="N177" s="3"/>
      <c r="O177" s="3"/>
      <c r="P177" s="3"/>
      <c r="Q177" s="3"/>
      <c r="R177" s="3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</row>
    <row r="178" spans="1:56" s="46" customFormat="1" x14ac:dyDescent="0.25">
      <c r="A178" s="55">
        <v>5</v>
      </c>
      <c r="B178" s="71"/>
      <c r="C178" s="57" t="s">
        <v>143</v>
      </c>
      <c r="D178" s="58">
        <v>1</v>
      </c>
      <c r="E178" s="59" t="s">
        <v>26</v>
      </c>
      <c r="F178" s="60"/>
      <c r="G178" s="61"/>
      <c r="H178" s="60"/>
      <c r="I178" s="62">
        <f t="shared" si="18"/>
        <v>0</v>
      </c>
      <c r="J178" s="62">
        <f t="shared" si="19"/>
        <v>0</v>
      </c>
      <c r="K178" s="62">
        <f t="shared" si="20"/>
        <v>0</v>
      </c>
      <c r="L178" s="63"/>
      <c r="M178" s="3"/>
      <c r="N178" s="3"/>
      <c r="O178" s="3"/>
      <c r="P178" s="3"/>
      <c r="Q178" s="3"/>
      <c r="R178" s="3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</row>
    <row r="179" spans="1:56" s="46" customFormat="1" ht="24" customHeight="1" x14ac:dyDescent="0.25">
      <c r="A179" s="81"/>
      <c r="B179" s="82"/>
      <c r="C179" s="94" t="str">
        <f>B170</f>
        <v>KÖLTSÉGTÉRÍTÉSEK</v>
      </c>
      <c r="D179" s="95"/>
      <c r="E179" s="95"/>
      <c r="F179" s="95"/>
      <c r="G179" s="95"/>
      <c r="H179" s="127" t="s">
        <v>144</v>
      </c>
      <c r="I179" s="128"/>
      <c r="J179" s="83">
        <f>SUM(J174:J178)</f>
        <v>0</v>
      </c>
      <c r="K179" s="68">
        <f>SUM(K174:K178)</f>
        <v>0</v>
      </c>
      <c r="L179" s="69"/>
      <c r="M179" s="3"/>
      <c r="N179" s="3"/>
      <c r="O179" s="3"/>
      <c r="P179" s="3"/>
      <c r="Q179" s="3"/>
      <c r="R179" s="3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</row>
    <row r="180" spans="1:56" s="38" customFormat="1" ht="15.75" x14ac:dyDescent="0.25">
      <c r="A180" s="64"/>
      <c r="B180" s="86"/>
      <c r="C180" s="87"/>
      <c r="D180" s="66"/>
      <c r="E180" s="88"/>
      <c r="F180" s="66"/>
      <c r="G180" s="89"/>
      <c r="H180" s="89"/>
      <c r="I180" s="66"/>
      <c r="J180" s="90"/>
      <c r="K180" s="91"/>
      <c r="L180" s="92"/>
      <c r="M180" s="3"/>
      <c r="N180" s="3"/>
      <c r="O180" s="3"/>
      <c r="P180" s="3"/>
      <c r="Q180" s="3"/>
      <c r="R180" s="3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</row>
    <row r="181" spans="1:56" x14ac:dyDescent="0.25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5"/>
      <c r="L181" s="75"/>
    </row>
    <row r="182" spans="1:56" x14ac:dyDescent="0.25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5"/>
      <c r="L182" s="75"/>
    </row>
    <row r="183" spans="1:56" x14ac:dyDescent="0.25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5"/>
      <c r="L183" s="75"/>
    </row>
    <row r="184" spans="1:56" x14ac:dyDescent="0.25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5"/>
      <c r="L184" s="75"/>
    </row>
  </sheetData>
  <mergeCells count="74">
    <mergeCell ref="H179:I179"/>
    <mergeCell ref="C179:G179"/>
    <mergeCell ref="A12:L12"/>
    <mergeCell ref="A31:K31"/>
    <mergeCell ref="A20:B20"/>
    <mergeCell ref="C20:I20"/>
    <mergeCell ref="J20:K20"/>
    <mergeCell ref="A21:L21"/>
    <mergeCell ref="A23:L23"/>
    <mergeCell ref="A24:L24"/>
    <mergeCell ref="A25:L25"/>
    <mergeCell ref="A26:L26"/>
    <mergeCell ref="A27:L27"/>
    <mergeCell ref="I28:K28"/>
    <mergeCell ref="A30:L30"/>
    <mergeCell ref="A37:I37"/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A10:L10"/>
    <mergeCell ref="A11:L11"/>
    <mergeCell ref="A19:B19"/>
    <mergeCell ref="C19:I19"/>
    <mergeCell ref="J19:K19"/>
    <mergeCell ref="A13:L13"/>
    <mergeCell ref="A14:L14"/>
    <mergeCell ref="A15:B15"/>
    <mergeCell ref="C15:I15"/>
    <mergeCell ref="A16:B16"/>
    <mergeCell ref="C16:I16"/>
    <mergeCell ref="A17:B17"/>
    <mergeCell ref="C17:I17"/>
    <mergeCell ref="A18:B18"/>
    <mergeCell ref="C18:I18"/>
    <mergeCell ref="J18:K18"/>
    <mergeCell ref="A38:I38"/>
    <mergeCell ref="A39:I39"/>
    <mergeCell ref="A40:I40"/>
    <mergeCell ref="A33:I33"/>
    <mergeCell ref="A34:I34"/>
    <mergeCell ref="A35:I35"/>
    <mergeCell ref="A36:I36"/>
    <mergeCell ref="C56:G56"/>
    <mergeCell ref="H56:I56"/>
    <mergeCell ref="C64:G64"/>
    <mergeCell ref="H64:I64"/>
    <mergeCell ref="A41:I41"/>
    <mergeCell ref="A42:I42"/>
    <mergeCell ref="A43:I43"/>
    <mergeCell ref="A44:I44"/>
    <mergeCell ref="A45:I45"/>
    <mergeCell ref="A48:L48"/>
    <mergeCell ref="C109:G109"/>
    <mergeCell ref="H109:I109"/>
    <mergeCell ref="C72:G72"/>
    <mergeCell ref="H72:I72"/>
    <mergeCell ref="C93:G93"/>
    <mergeCell ref="H93:I93"/>
    <mergeCell ref="C163:G163"/>
    <mergeCell ref="H163:I163"/>
    <mergeCell ref="C168:G168"/>
    <mergeCell ref="H168:I168"/>
    <mergeCell ref="C115:G115"/>
    <mergeCell ref="H115:I115"/>
    <mergeCell ref="C129:G129"/>
    <mergeCell ref="H129:I129"/>
    <mergeCell ref="C153:G153"/>
    <mergeCell ref="H153:I153"/>
  </mergeCells>
  <pageMargins left="0.70866141732283472" right="0.70866141732283472" top="0.74803149606299213" bottom="0.74803149606299213" header="0.31496062992125984" footer="0.31496062992125984"/>
  <pageSetup paperSize="9" scale="71" orientation="landscape" horizontalDpi="1200" verticalDpi="1200" r:id="rId1"/>
  <rowBreaks count="7" manualBreakCount="7">
    <brk id="30" max="11" man="1"/>
    <brk id="47" max="11" man="1"/>
    <brk id="72" max="11" man="1"/>
    <brk id="93" max="11" man="1"/>
    <brk id="115" max="11" man="1"/>
    <brk id="129" max="11" man="1"/>
    <brk id="15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Mennyiség számítás</vt:lpstr>
      <vt:lpstr>Előlap</vt:lpstr>
      <vt:lpstr>Tender költségvetés</vt:lpstr>
      <vt:lpstr>'Tender költségvetés'!Nyomtatási_cím</vt:lpstr>
      <vt:lpstr>'Tender költségvetés'!Nyomtatási_terület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Ujvári Péter</dc:creator>
  <cp:lastModifiedBy>002gmf</cp:lastModifiedBy>
  <cp:lastPrinted>2016-11-16T20:29:18Z</cp:lastPrinted>
  <dcterms:created xsi:type="dcterms:W3CDTF">2016-01-03T11:20:38Z</dcterms:created>
  <dcterms:modified xsi:type="dcterms:W3CDTF">2017-11-10T10:58:58Z</dcterms:modified>
</cp:coreProperties>
</file>