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Y:\Temp\KISTÉRSÉGI TÁRSULÁSI ANYAGOK\2023\2023. szeptember 28\"/>
    </mc:Choice>
  </mc:AlternateContent>
  <xr:revisionPtr revIDLastSave="0" documentId="13_ncr:1_{14B43CD4-6241-4AA4-9220-BCA8D4F92A74}" xr6:coauthVersionLast="47" xr6:coauthVersionMax="47" xr10:uidLastSave="{00000000-0000-0000-0000-000000000000}"/>
  <bookViews>
    <workbookView xWindow="-120" yWindow="-120" windowWidth="29040" windowHeight="15840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3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'2023'!$A$5:$AK$53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'2023'!$A$1:$AJ$182</definedName>
    <definedName name="_xlnm.Print_Area" localSheetId="3">'Előterjesztés 06.20.'!$A$1:$J$123</definedName>
    <definedName name="_xlnm.Print_Area" localSheetId="10">'Előterjesztés 12.12.'!$A$1:$N$230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3" i="20" l="1"/>
  <c r="O150" i="20"/>
  <c r="O149" i="20"/>
  <c r="O176" i="20" s="1"/>
  <c r="O147" i="20"/>
  <c r="O174" i="20" s="1"/>
  <c r="S71" i="20"/>
  <c r="T71" i="20"/>
  <c r="U71" i="20"/>
  <c r="V71" i="20"/>
  <c r="W71" i="20"/>
  <c r="X71" i="20"/>
  <c r="Y71" i="20"/>
  <c r="Z71" i="20"/>
  <c r="AA71" i="20"/>
  <c r="AB71" i="20"/>
  <c r="AC71" i="20"/>
  <c r="AD71" i="20"/>
  <c r="AE71" i="20"/>
  <c r="AF71" i="20"/>
  <c r="AG71" i="20"/>
  <c r="AH71" i="20"/>
  <c r="AI71" i="20"/>
  <c r="L70" i="20"/>
  <c r="M70" i="20"/>
  <c r="N70" i="20"/>
  <c r="O70" i="20"/>
  <c r="P70" i="20"/>
  <c r="Q70" i="20"/>
  <c r="S70" i="20"/>
  <c r="T70" i="20"/>
  <c r="U70" i="20"/>
  <c r="V70" i="20"/>
  <c r="W70" i="20"/>
  <c r="X70" i="20"/>
  <c r="Y70" i="20"/>
  <c r="Z70" i="20"/>
  <c r="AA70" i="20"/>
  <c r="AB70" i="20"/>
  <c r="AC70" i="20"/>
  <c r="AD70" i="20"/>
  <c r="AE70" i="20"/>
  <c r="AF70" i="20"/>
  <c r="AG70" i="20"/>
  <c r="AH70" i="20"/>
  <c r="AI70" i="20"/>
  <c r="K70" i="20"/>
  <c r="O125" i="20"/>
  <c r="O179" i="20" s="1"/>
  <c r="O120" i="20"/>
  <c r="O173" i="20" s="1"/>
  <c r="O124" i="20"/>
  <c r="O177" i="20" s="1"/>
  <c r="O119" i="20"/>
  <c r="O172" i="20" s="1"/>
  <c r="O106" i="20"/>
  <c r="O160" i="20" s="1"/>
  <c r="O109" i="20"/>
  <c r="O136" i="20"/>
  <c r="O133" i="20"/>
  <c r="O139" i="20" s="1"/>
  <c r="O105" i="20"/>
  <c r="O159" i="20" s="1"/>
  <c r="O104" i="20"/>
  <c r="O158" i="20" s="1"/>
  <c r="M60" i="20"/>
  <c r="N60" i="20"/>
  <c r="O60" i="20"/>
  <c r="M99" i="20"/>
  <c r="N99" i="20"/>
  <c r="O99" i="20"/>
  <c r="M45" i="20"/>
  <c r="M71" i="20" s="1"/>
  <c r="N45" i="20"/>
  <c r="N71" i="20" s="1"/>
  <c r="O45" i="20"/>
  <c r="O71" i="20" s="1"/>
  <c r="M35" i="20"/>
  <c r="M53" i="20" s="1"/>
  <c r="M100" i="20" s="1"/>
  <c r="N35" i="20"/>
  <c r="N53" i="20" s="1"/>
  <c r="O35" i="20"/>
  <c r="O53" i="20" s="1"/>
  <c r="M32" i="20"/>
  <c r="M84" i="20" s="1"/>
  <c r="N32" i="20"/>
  <c r="O32" i="20"/>
  <c r="M98" i="20"/>
  <c r="N98" i="20"/>
  <c r="O98" i="20"/>
  <c r="M94" i="20"/>
  <c r="N94" i="20"/>
  <c r="O94" i="20"/>
  <c r="M88" i="20"/>
  <c r="N88" i="20"/>
  <c r="O88" i="20"/>
  <c r="O84" i="20"/>
  <c r="M72" i="20"/>
  <c r="N72" i="20"/>
  <c r="O72" i="20"/>
  <c r="M68" i="20"/>
  <c r="N68" i="20"/>
  <c r="O68" i="20"/>
  <c r="M66" i="20"/>
  <c r="N66" i="20"/>
  <c r="O66" i="20"/>
  <c r="M21" i="20"/>
  <c r="M69" i="20" s="1"/>
  <c r="N21" i="20"/>
  <c r="N69" i="20" s="1"/>
  <c r="O21" i="20"/>
  <c r="O69" i="20" s="1"/>
  <c r="K21" i="20"/>
  <c r="P21" i="20"/>
  <c r="Q21" i="20"/>
  <c r="S21" i="20"/>
  <c r="T21" i="20"/>
  <c r="U21" i="20"/>
  <c r="V21" i="20"/>
  <c r="W21" i="20"/>
  <c r="X21" i="20"/>
  <c r="Y21" i="20"/>
  <c r="AA21" i="20"/>
  <c r="AB21" i="20"/>
  <c r="AC21" i="20"/>
  <c r="AD21" i="20"/>
  <c r="AE21" i="20"/>
  <c r="AF21" i="20"/>
  <c r="AG21" i="20"/>
  <c r="AI21" i="20"/>
  <c r="L21" i="20"/>
  <c r="K69" i="20"/>
  <c r="S60" i="20"/>
  <c r="T60" i="20"/>
  <c r="U60" i="20"/>
  <c r="V60" i="20"/>
  <c r="W60" i="20"/>
  <c r="X60" i="20"/>
  <c r="Y60" i="20"/>
  <c r="AA60" i="20"/>
  <c r="AB60" i="20"/>
  <c r="AC60" i="20"/>
  <c r="AD60" i="20"/>
  <c r="AE60" i="20"/>
  <c r="AF60" i="20"/>
  <c r="AG60" i="20"/>
  <c r="AI60" i="20"/>
  <c r="L60" i="20"/>
  <c r="P60" i="20"/>
  <c r="Q60" i="20"/>
  <c r="K60" i="20"/>
  <c r="R22" i="20"/>
  <c r="AJ22" i="20" s="1"/>
  <c r="K45" i="20"/>
  <c r="K71" i="20" s="1"/>
  <c r="L45" i="20"/>
  <c r="L71" i="20" s="1"/>
  <c r="P45" i="20"/>
  <c r="P71" i="20" s="1"/>
  <c r="Q45" i="20"/>
  <c r="Q71" i="20" s="1"/>
  <c r="R44" i="20"/>
  <c r="R70" i="20" s="1"/>
  <c r="K72" i="20"/>
  <c r="L72" i="20"/>
  <c r="P72" i="20"/>
  <c r="Q72" i="20"/>
  <c r="S72" i="20"/>
  <c r="T72" i="20"/>
  <c r="U72" i="20"/>
  <c r="V72" i="20"/>
  <c r="W72" i="20"/>
  <c r="X72" i="20"/>
  <c r="Y72" i="20"/>
  <c r="Z72" i="20"/>
  <c r="AA72" i="20"/>
  <c r="AB72" i="20"/>
  <c r="AC72" i="20"/>
  <c r="AD72" i="20"/>
  <c r="AE72" i="20"/>
  <c r="AF72" i="20"/>
  <c r="AG72" i="20"/>
  <c r="AH72" i="20"/>
  <c r="AI72" i="20"/>
  <c r="J72" i="20"/>
  <c r="J70" i="20"/>
  <c r="R46" i="20"/>
  <c r="R72" i="20" s="1"/>
  <c r="J45" i="20"/>
  <c r="J71" i="20" s="1"/>
  <c r="AJ16" i="20"/>
  <c r="O180" i="20" l="1"/>
  <c r="O167" i="20"/>
  <c r="O153" i="20"/>
  <c r="N100" i="20"/>
  <c r="O100" i="20"/>
  <c r="O127" i="20"/>
  <c r="O113" i="20"/>
  <c r="N84" i="20"/>
  <c r="R45" i="20"/>
  <c r="AJ46" i="20"/>
  <c r="AJ44" i="20"/>
  <c r="AI32" i="20"/>
  <c r="E77" i="20"/>
  <c r="F77" i="20"/>
  <c r="G77" i="20"/>
  <c r="H77" i="20"/>
  <c r="I77" i="20"/>
  <c r="K77" i="20"/>
  <c r="L77" i="20"/>
  <c r="P77" i="20"/>
  <c r="Q77" i="20"/>
  <c r="S77" i="20"/>
  <c r="T77" i="20"/>
  <c r="U77" i="20"/>
  <c r="V77" i="20"/>
  <c r="W77" i="20"/>
  <c r="X77" i="20"/>
  <c r="Y77" i="20"/>
  <c r="AA77" i="20"/>
  <c r="AB77" i="20"/>
  <c r="AC77" i="20"/>
  <c r="AD77" i="20"/>
  <c r="AE77" i="20"/>
  <c r="AF77" i="20"/>
  <c r="AG77" i="20"/>
  <c r="AI77" i="20"/>
  <c r="D77" i="20"/>
  <c r="E81" i="20"/>
  <c r="F81" i="20"/>
  <c r="G81" i="20"/>
  <c r="H81" i="20"/>
  <c r="I81" i="20"/>
  <c r="K81" i="20"/>
  <c r="L81" i="20"/>
  <c r="P81" i="20"/>
  <c r="Q81" i="20"/>
  <c r="S81" i="20"/>
  <c r="T81" i="20"/>
  <c r="U81" i="20"/>
  <c r="V81" i="20"/>
  <c r="W81" i="20"/>
  <c r="X81" i="20"/>
  <c r="Y81" i="20"/>
  <c r="AA81" i="20"/>
  <c r="AB81" i="20"/>
  <c r="AC81" i="20"/>
  <c r="AD81" i="20"/>
  <c r="AE81" i="20"/>
  <c r="AF81" i="20"/>
  <c r="AG81" i="20"/>
  <c r="AI81" i="20"/>
  <c r="D81" i="20"/>
  <c r="J51" i="20"/>
  <c r="R51" i="20" s="1"/>
  <c r="AJ51" i="20" s="1"/>
  <c r="J52" i="20"/>
  <c r="R52" i="20" s="1"/>
  <c r="AJ52" i="20" s="1"/>
  <c r="E27" i="20"/>
  <c r="J27" i="20" s="1"/>
  <c r="E94" i="20"/>
  <c r="F94" i="20"/>
  <c r="G94" i="20"/>
  <c r="H94" i="20"/>
  <c r="I94" i="20"/>
  <c r="K94" i="20"/>
  <c r="L94" i="20"/>
  <c r="P94" i="20"/>
  <c r="Q94" i="20"/>
  <c r="S94" i="20"/>
  <c r="T94" i="20"/>
  <c r="U94" i="20"/>
  <c r="V94" i="20"/>
  <c r="W94" i="20"/>
  <c r="X94" i="20"/>
  <c r="Y94" i="20"/>
  <c r="Z94" i="20"/>
  <c r="AA94" i="20"/>
  <c r="AB94" i="20"/>
  <c r="AC94" i="20"/>
  <c r="AD94" i="20"/>
  <c r="AE94" i="20"/>
  <c r="AF94" i="20"/>
  <c r="AG94" i="20"/>
  <c r="AH94" i="20"/>
  <c r="AI94" i="20"/>
  <c r="D94" i="20"/>
  <c r="E93" i="20"/>
  <c r="F93" i="20"/>
  <c r="G93" i="20"/>
  <c r="H93" i="20"/>
  <c r="I93" i="20"/>
  <c r="K93" i="20"/>
  <c r="L93" i="20"/>
  <c r="P93" i="20"/>
  <c r="Q93" i="20"/>
  <c r="S93" i="20"/>
  <c r="T93" i="20"/>
  <c r="U93" i="20"/>
  <c r="V93" i="20"/>
  <c r="W93" i="20"/>
  <c r="X93" i="20"/>
  <c r="Y93" i="20"/>
  <c r="Z93" i="20"/>
  <c r="AA93" i="20"/>
  <c r="AB93" i="20"/>
  <c r="AC93" i="20"/>
  <c r="AD93" i="20"/>
  <c r="AE93" i="20"/>
  <c r="AF93" i="20"/>
  <c r="AG93" i="20"/>
  <c r="AH93" i="20"/>
  <c r="AI93" i="20"/>
  <c r="D93" i="20"/>
  <c r="J48" i="20"/>
  <c r="R48" i="20" s="1"/>
  <c r="AJ48" i="20" s="1"/>
  <c r="J49" i="20"/>
  <c r="R49" i="20" s="1"/>
  <c r="AJ49" i="20" s="1"/>
  <c r="J50" i="20"/>
  <c r="J93" i="20" s="1"/>
  <c r="J47" i="20"/>
  <c r="R47" i="20" s="1"/>
  <c r="E90" i="20"/>
  <c r="F90" i="20"/>
  <c r="G90" i="20"/>
  <c r="H90" i="20"/>
  <c r="I90" i="20"/>
  <c r="K90" i="20"/>
  <c r="L90" i="20"/>
  <c r="P90" i="20"/>
  <c r="Q90" i="20"/>
  <c r="S90" i="20"/>
  <c r="T90" i="20"/>
  <c r="U90" i="20"/>
  <c r="V90" i="20"/>
  <c r="W90" i="20"/>
  <c r="X90" i="20"/>
  <c r="Y90" i="20"/>
  <c r="Z90" i="20"/>
  <c r="AA90" i="20"/>
  <c r="AB90" i="20"/>
  <c r="AC90" i="20"/>
  <c r="AD90" i="20"/>
  <c r="AE90" i="20"/>
  <c r="AF90" i="20"/>
  <c r="AG90" i="20"/>
  <c r="AH90" i="20"/>
  <c r="AI90" i="20"/>
  <c r="D90" i="20"/>
  <c r="F61" i="20"/>
  <c r="G61" i="20"/>
  <c r="H61" i="20"/>
  <c r="I61" i="20"/>
  <c r="K61" i="20"/>
  <c r="L61" i="20"/>
  <c r="P61" i="20"/>
  <c r="Q61" i="20"/>
  <c r="S61" i="20"/>
  <c r="T61" i="20"/>
  <c r="U61" i="20"/>
  <c r="V61" i="20"/>
  <c r="W61" i="20"/>
  <c r="X61" i="20"/>
  <c r="Y61" i="20"/>
  <c r="AA61" i="20"/>
  <c r="AB61" i="20"/>
  <c r="AC61" i="20"/>
  <c r="AD61" i="20"/>
  <c r="AE61" i="20"/>
  <c r="AF61" i="20"/>
  <c r="AG61" i="20"/>
  <c r="AI61" i="20"/>
  <c r="E61" i="20"/>
  <c r="I21" i="20"/>
  <c r="J15" i="20"/>
  <c r="D21" i="20"/>
  <c r="D69" i="20" s="1"/>
  <c r="J20" i="20"/>
  <c r="J19" i="20"/>
  <c r="J43" i="20"/>
  <c r="J10" i="20"/>
  <c r="K98" i="20"/>
  <c r="L98" i="20"/>
  <c r="P98" i="20"/>
  <c r="Q98" i="20"/>
  <c r="S98" i="20"/>
  <c r="T98" i="20"/>
  <c r="U98" i="20"/>
  <c r="V98" i="20"/>
  <c r="W98" i="20"/>
  <c r="X98" i="20"/>
  <c r="Y98" i="20"/>
  <c r="AA98" i="20"/>
  <c r="AB98" i="20"/>
  <c r="AC98" i="20"/>
  <c r="AD98" i="20"/>
  <c r="AE98" i="20"/>
  <c r="AF98" i="20"/>
  <c r="AG98" i="20"/>
  <c r="AI98" i="20"/>
  <c r="K88" i="20"/>
  <c r="L88" i="20"/>
  <c r="P88" i="20"/>
  <c r="Q88" i="20"/>
  <c r="S88" i="20"/>
  <c r="T88" i="20"/>
  <c r="U88" i="20"/>
  <c r="V88" i="20"/>
  <c r="W88" i="20"/>
  <c r="X88" i="20"/>
  <c r="Y88" i="20"/>
  <c r="AA88" i="20"/>
  <c r="AB88" i="20"/>
  <c r="AC88" i="20"/>
  <c r="AD88" i="20"/>
  <c r="AE88" i="20"/>
  <c r="AF88" i="20"/>
  <c r="AG88" i="20"/>
  <c r="AI88" i="20"/>
  <c r="D99" i="20"/>
  <c r="D98" i="20"/>
  <c r="E86" i="20"/>
  <c r="F86" i="20"/>
  <c r="G86" i="20"/>
  <c r="H86" i="20"/>
  <c r="I86" i="20"/>
  <c r="K86" i="20"/>
  <c r="L86" i="20"/>
  <c r="P86" i="20"/>
  <c r="Q86" i="20"/>
  <c r="S86" i="20"/>
  <c r="T86" i="20"/>
  <c r="U86" i="20"/>
  <c r="V86" i="20"/>
  <c r="W86" i="20"/>
  <c r="X86" i="20"/>
  <c r="Y86" i="20"/>
  <c r="AA86" i="20"/>
  <c r="AB86" i="20"/>
  <c r="AC86" i="20"/>
  <c r="AD86" i="20"/>
  <c r="AE86" i="20"/>
  <c r="AF86" i="20"/>
  <c r="AG86" i="20"/>
  <c r="AI86" i="20"/>
  <c r="D86" i="20"/>
  <c r="E83" i="20"/>
  <c r="F83" i="20"/>
  <c r="G83" i="20"/>
  <c r="H83" i="20"/>
  <c r="I83" i="20"/>
  <c r="K83" i="20"/>
  <c r="L83" i="20"/>
  <c r="P83" i="20"/>
  <c r="Q83" i="20"/>
  <c r="S83" i="20"/>
  <c r="T83" i="20"/>
  <c r="U83" i="20"/>
  <c r="V83" i="20"/>
  <c r="W83" i="20"/>
  <c r="X83" i="20"/>
  <c r="Y83" i="20"/>
  <c r="AA83" i="20"/>
  <c r="AB83" i="20"/>
  <c r="AC83" i="20"/>
  <c r="AD83" i="20"/>
  <c r="AE83" i="20"/>
  <c r="AF83" i="20"/>
  <c r="AG83" i="20"/>
  <c r="AI83" i="20"/>
  <c r="D83" i="20"/>
  <c r="E80" i="20"/>
  <c r="F80" i="20"/>
  <c r="G80" i="20"/>
  <c r="H80" i="20"/>
  <c r="I80" i="20"/>
  <c r="K80" i="20"/>
  <c r="L80" i="20"/>
  <c r="P80" i="20"/>
  <c r="Q80" i="20"/>
  <c r="S80" i="20"/>
  <c r="T80" i="20"/>
  <c r="U80" i="20"/>
  <c r="V80" i="20"/>
  <c r="W80" i="20"/>
  <c r="X80" i="20"/>
  <c r="Y80" i="20"/>
  <c r="AA80" i="20"/>
  <c r="AB80" i="20"/>
  <c r="AC80" i="20"/>
  <c r="AD80" i="20"/>
  <c r="AE80" i="20"/>
  <c r="AF80" i="20"/>
  <c r="AG80" i="20"/>
  <c r="AI80" i="20"/>
  <c r="D80" i="20"/>
  <c r="F78" i="20"/>
  <c r="G78" i="20"/>
  <c r="H78" i="20"/>
  <c r="I78" i="20"/>
  <c r="K78" i="20"/>
  <c r="L78" i="20"/>
  <c r="P78" i="20"/>
  <c r="Q78" i="20"/>
  <c r="S78" i="20"/>
  <c r="T78" i="20"/>
  <c r="U78" i="20"/>
  <c r="V78" i="20"/>
  <c r="W78" i="20"/>
  <c r="X78" i="20"/>
  <c r="Y78" i="20"/>
  <c r="AA78" i="20"/>
  <c r="AB78" i="20"/>
  <c r="AC78" i="20"/>
  <c r="AD78" i="20"/>
  <c r="AE78" i="20"/>
  <c r="AF78" i="20"/>
  <c r="AG78" i="20"/>
  <c r="AI78" i="20"/>
  <c r="D78" i="20"/>
  <c r="E74" i="20"/>
  <c r="F74" i="20"/>
  <c r="G74" i="20"/>
  <c r="H74" i="20"/>
  <c r="I74" i="20"/>
  <c r="K74" i="20"/>
  <c r="L74" i="20"/>
  <c r="P74" i="20"/>
  <c r="Q74" i="20"/>
  <c r="S74" i="20"/>
  <c r="T74" i="20"/>
  <c r="U74" i="20"/>
  <c r="V74" i="20"/>
  <c r="W74" i="20"/>
  <c r="X74" i="20"/>
  <c r="Y74" i="20"/>
  <c r="AA74" i="20"/>
  <c r="AB74" i="20"/>
  <c r="AC74" i="20"/>
  <c r="AD74" i="20"/>
  <c r="AE74" i="20"/>
  <c r="AF74" i="20"/>
  <c r="AG74" i="20"/>
  <c r="AI74" i="20"/>
  <c r="D74" i="20"/>
  <c r="E73" i="20"/>
  <c r="F73" i="20"/>
  <c r="G73" i="20"/>
  <c r="H73" i="20"/>
  <c r="I73" i="20"/>
  <c r="K73" i="20"/>
  <c r="L73" i="20"/>
  <c r="P73" i="20"/>
  <c r="Q73" i="20"/>
  <c r="S73" i="20"/>
  <c r="T73" i="20"/>
  <c r="U73" i="20"/>
  <c r="V73" i="20"/>
  <c r="W73" i="20"/>
  <c r="X73" i="20"/>
  <c r="Y73" i="20"/>
  <c r="AA73" i="20"/>
  <c r="AB73" i="20"/>
  <c r="AC73" i="20"/>
  <c r="AD73" i="20"/>
  <c r="AE73" i="20"/>
  <c r="AF73" i="20"/>
  <c r="AG73" i="20"/>
  <c r="AI73" i="20"/>
  <c r="D73" i="20"/>
  <c r="E68" i="20"/>
  <c r="F68" i="20"/>
  <c r="G68" i="20"/>
  <c r="H68" i="20"/>
  <c r="I68" i="20"/>
  <c r="K68" i="20"/>
  <c r="L68" i="20"/>
  <c r="P68" i="20"/>
  <c r="Q68" i="20"/>
  <c r="S68" i="20"/>
  <c r="T68" i="20"/>
  <c r="U68" i="20"/>
  <c r="V68" i="20"/>
  <c r="W68" i="20"/>
  <c r="X68" i="20"/>
  <c r="Y68" i="20"/>
  <c r="AA68" i="20"/>
  <c r="AB68" i="20"/>
  <c r="AC68" i="20"/>
  <c r="AD68" i="20"/>
  <c r="AE68" i="20"/>
  <c r="AF68" i="20"/>
  <c r="AG68" i="20"/>
  <c r="AI68" i="20"/>
  <c r="D68" i="20"/>
  <c r="E67" i="20"/>
  <c r="F67" i="20"/>
  <c r="G67" i="20"/>
  <c r="H67" i="20"/>
  <c r="I67" i="20"/>
  <c r="K67" i="20"/>
  <c r="L67" i="20"/>
  <c r="P67" i="20"/>
  <c r="Q67" i="20"/>
  <c r="S67" i="20"/>
  <c r="T67" i="20"/>
  <c r="U67" i="20"/>
  <c r="V67" i="20"/>
  <c r="W67" i="20"/>
  <c r="X67" i="20"/>
  <c r="Y67" i="20"/>
  <c r="AA67" i="20"/>
  <c r="AB67" i="20"/>
  <c r="AC67" i="20"/>
  <c r="AD67" i="20"/>
  <c r="AE67" i="20"/>
  <c r="AF67" i="20"/>
  <c r="AG67" i="20"/>
  <c r="AI67" i="20"/>
  <c r="D67" i="20"/>
  <c r="D66" i="20"/>
  <c r="E66" i="20"/>
  <c r="F66" i="20"/>
  <c r="G66" i="20"/>
  <c r="H66" i="20"/>
  <c r="I66" i="20"/>
  <c r="K66" i="20"/>
  <c r="L66" i="20"/>
  <c r="P66" i="20"/>
  <c r="Q66" i="20"/>
  <c r="S66" i="20"/>
  <c r="T66" i="20"/>
  <c r="U66" i="20"/>
  <c r="V66" i="20"/>
  <c r="W66" i="20"/>
  <c r="X66" i="20"/>
  <c r="Y66" i="20"/>
  <c r="AA66" i="20"/>
  <c r="AB66" i="20"/>
  <c r="AC66" i="20"/>
  <c r="AD66" i="20"/>
  <c r="AE66" i="20"/>
  <c r="AF66" i="20"/>
  <c r="AG66" i="20"/>
  <c r="AI66" i="20"/>
  <c r="E65" i="20"/>
  <c r="F65" i="20"/>
  <c r="G65" i="20"/>
  <c r="H65" i="20"/>
  <c r="I65" i="20"/>
  <c r="K65" i="20"/>
  <c r="L65" i="20"/>
  <c r="P65" i="20"/>
  <c r="Q65" i="20"/>
  <c r="S65" i="20"/>
  <c r="T65" i="20"/>
  <c r="U65" i="20"/>
  <c r="V65" i="20"/>
  <c r="W65" i="20"/>
  <c r="X65" i="20"/>
  <c r="Y65" i="20"/>
  <c r="AA65" i="20"/>
  <c r="AB65" i="20"/>
  <c r="AC65" i="20"/>
  <c r="AD65" i="20"/>
  <c r="AE65" i="20"/>
  <c r="AF65" i="20"/>
  <c r="AG65" i="20"/>
  <c r="AI65" i="20"/>
  <c r="D63" i="20"/>
  <c r="D64" i="20"/>
  <c r="D65" i="20"/>
  <c r="E64" i="20"/>
  <c r="F64" i="20"/>
  <c r="G64" i="20"/>
  <c r="H64" i="20"/>
  <c r="I64" i="20"/>
  <c r="K64" i="20"/>
  <c r="L64" i="20"/>
  <c r="P64" i="20"/>
  <c r="Q64" i="20"/>
  <c r="S64" i="20"/>
  <c r="T64" i="20"/>
  <c r="U64" i="20"/>
  <c r="V64" i="20"/>
  <c r="W64" i="20"/>
  <c r="X64" i="20"/>
  <c r="Y64" i="20"/>
  <c r="AA64" i="20"/>
  <c r="AB64" i="20"/>
  <c r="AC64" i="20"/>
  <c r="AD64" i="20"/>
  <c r="AE64" i="20"/>
  <c r="AF64" i="20"/>
  <c r="AG64" i="20"/>
  <c r="AI64" i="20"/>
  <c r="D61" i="20"/>
  <c r="G60" i="20"/>
  <c r="H60" i="20"/>
  <c r="I60" i="20"/>
  <c r="F60" i="20"/>
  <c r="E60" i="20"/>
  <c r="D60" i="20"/>
  <c r="J9" i="20"/>
  <c r="J6" i="20"/>
  <c r="J8" i="20"/>
  <c r="J64" i="20" s="1"/>
  <c r="J16" i="20"/>
  <c r="AC63" i="20"/>
  <c r="AC82" i="20"/>
  <c r="AC87" i="20"/>
  <c r="AC99" i="20"/>
  <c r="AC35" i="20"/>
  <c r="AC53" i="20" s="1"/>
  <c r="AC32" i="20"/>
  <c r="AC84" i="20" s="1"/>
  <c r="AC69" i="20"/>
  <c r="AA63" i="20"/>
  <c r="AB63" i="20"/>
  <c r="AD63" i="20"/>
  <c r="AE63" i="20"/>
  <c r="AF63" i="20"/>
  <c r="AG63" i="20"/>
  <c r="AA82" i="20"/>
  <c r="AB82" i="20"/>
  <c r="AD82" i="20"/>
  <c r="AE82" i="20"/>
  <c r="AF82" i="20"/>
  <c r="AG82" i="20"/>
  <c r="AA87" i="20"/>
  <c r="AB87" i="20"/>
  <c r="AD87" i="20"/>
  <c r="AE87" i="20"/>
  <c r="AF87" i="20"/>
  <c r="AG87" i="20"/>
  <c r="AA99" i="20"/>
  <c r="AB99" i="20"/>
  <c r="AD99" i="20"/>
  <c r="AE99" i="20"/>
  <c r="AF99" i="20"/>
  <c r="AG99" i="20"/>
  <c r="AB35" i="20"/>
  <c r="AD35" i="20"/>
  <c r="AD53" i="20" s="1"/>
  <c r="AE35" i="20"/>
  <c r="AF35" i="20"/>
  <c r="AF53" i="20" s="1"/>
  <c r="AG35" i="20"/>
  <c r="AA35" i="20"/>
  <c r="AA53" i="20" s="1"/>
  <c r="AB32" i="20"/>
  <c r="AB84" i="20" s="1"/>
  <c r="AD32" i="20"/>
  <c r="AD84" i="20" s="1"/>
  <c r="AE32" i="20"/>
  <c r="AE84" i="20" s="1"/>
  <c r="AF32" i="20"/>
  <c r="AF84" i="20" s="1"/>
  <c r="AG32" i="20"/>
  <c r="AA32" i="20"/>
  <c r="AG69" i="20"/>
  <c r="AF69" i="20"/>
  <c r="AE69" i="20"/>
  <c r="AD69" i="20"/>
  <c r="AB69" i="20"/>
  <c r="AA69" i="20"/>
  <c r="V35" i="20"/>
  <c r="V53" i="20" s="1"/>
  <c r="V63" i="20"/>
  <c r="V82" i="20"/>
  <c r="V87" i="20"/>
  <c r="V99" i="20"/>
  <c r="V32" i="20"/>
  <c r="V84" i="20" s="1"/>
  <c r="V69" i="20"/>
  <c r="AG53" i="20" l="1"/>
  <c r="AE53" i="20"/>
  <c r="AB53" i="20"/>
  <c r="AB100" i="20" s="1"/>
  <c r="AJ45" i="20"/>
  <c r="R71" i="20"/>
  <c r="J65" i="20"/>
  <c r="AC100" i="20"/>
  <c r="AG100" i="20"/>
  <c r="AA100" i="20"/>
  <c r="AF100" i="20"/>
  <c r="V100" i="20"/>
  <c r="AE100" i="20"/>
  <c r="R43" i="20"/>
  <c r="AJ47" i="20"/>
  <c r="R50" i="20"/>
  <c r="AJ50" i="20" s="1"/>
  <c r="E78" i="20"/>
  <c r="R90" i="20"/>
  <c r="R6" i="20"/>
  <c r="AJ6" i="20" s="1"/>
  <c r="E32" i="20"/>
  <c r="E84" i="20" s="1"/>
  <c r="AG84" i="20"/>
  <c r="AA84" i="20"/>
  <c r="AI84" i="20"/>
  <c r="J94" i="20"/>
  <c r="J90" i="20"/>
  <c r="R20" i="20"/>
  <c r="R19" i="20"/>
  <c r="Z16" i="20"/>
  <c r="AH16" i="20" s="1"/>
  <c r="AJ43" i="20" l="1"/>
  <c r="R94" i="20"/>
  <c r="R93" i="20"/>
  <c r="Z19" i="20"/>
  <c r="AH19" i="20" s="1"/>
  <c r="AJ19" i="20"/>
  <c r="Z20" i="20"/>
  <c r="AH20" i="20" s="1"/>
  <c r="AJ20" i="20"/>
  <c r="AD100" i="20"/>
  <c r="S63" i="20"/>
  <c r="T63" i="20"/>
  <c r="U63" i="20"/>
  <c r="W63" i="20"/>
  <c r="X63" i="20"/>
  <c r="Y63" i="20"/>
  <c r="S82" i="20"/>
  <c r="T82" i="20"/>
  <c r="U82" i="20"/>
  <c r="W82" i="20"/>
  <c r="X82" i="20"/>
  <c r="Y82" i="20"/>
  <c r="S87" i="20"/>
  <c r="T87" i="20"/>
  <c r="U87" i="20"/>
  <c r="W87" i="20"/>
  <c r="X87" i="20"/>
  <c r="Y87" i="20"/>
  <c r="S99" i="20"/>
  <c r="T99" i="20"/>
  <c r="U99" i="20"/>
  <c r="W99" i="20"/>
  <c r="X99" i="20"/>
  <c r="Y99" i="20"/>
  <c r="T35" i="20"/>
  <c r="U35" i="20"/>
  <c r="U53" i="20" s="1"/>
  <c r="W35" i="20"/>
  <c r="W53" i="20" s="1"/>
  <c r="X35" i="20"/>
  <c r="X53" i="20" s="1"/>
  <c r="Y35" i="20"/>
  <c r="Y53" i="20" s="1"/>
  <c r="S35" i="20"/>
  <c r="S53" i="20" s="1"/>
  <c r="T32" i="20"/>
  <c r="T84" i="20" s="1"/>
  <c r="U32" i="20"/>
  <c r="U84" i="20" s="1"/>
  <c r="W32" i="20"/>
  <c r="W84" i="20" s="1"/>
  <c r="X32" i="20"/>
  <c r="X84" i="20" s="1"/>
  <c r="Y32" i="20"/>
  <c r="Y84" i="20" s="1"/>
  <c r="S32" i="20"/>
  <c r="S84" i="20" s="1"/>
  <c r="Y69" i="20"/>
  <c r="X69" i="20"/>
  <c r="W69" i="20"/>
  <c r="T69" i="20"/>
  <c r="S69" i="20"/>
  <c r="T53" i="20" l="1"/>
  <c r="X100" i="20"/>
  <c r="W100" i="20"/>
  <c r="S100" i="20"/>
  <c r="U100" i="20"/>
  <c r="Y100" i="20"/>
  <c r="T100" i="20"/>
  <c r="U69" i="20"/>
  <c r="K63" i="20" l="1"/>
  <c r="L63" i="20"/>
  <c r="P63" i="20"/>
  <c r="Q63" i="20"/>
  <c r="K82" i="20"/>
  <c r="L82" i="20"/>
  <c r="P82" i="20"/>
  <c r="Q82" i="20"/>
  <c r="K87" i="20"/>
  <c r="L87" i="20"/>
  <c r="P87" i="20"/>
  <c r="Q87" i="20"/>
  <c r="K99" i="20"/>
  <c r="L99" i="20"/>
  <c r="P99" i="20"/>
  <c r="Q99" i="20"/>
  <c r="K35" i="20"/>
  <c r="L35" i="20"/>
  <c r="P35" i="20"/>
  <c r="Q35" i="20"/>
  <c r="K32" i="20"/>
  <c r="K84" i="20" s="1"/>
  <c r="L32" i="20"/>
  <c r="L84" i="20" s="1"/>
  <c r="P32" i="20"/>
  <c r="P84" i="20" s="1"/>
  <c r="Q32" i="20"/>
  <c r="Q84" i="20" s="1"/>
  <c r="L69" i="20"/>
  <c r="P69" i="20"/>
  <c r="Q53" i="20" l="1"/>
  <c r="P53" i="20"/>
  <c r="L53" i="20"/>
  <c r="K53" i="20"/>
  <c r="Q100" i="20"/>
  <c r="P100" i="20"/>
  <c r="L100" i="20"/>
  <c r="Q69" i="20"/>
  <c r="K100" i="20" l="1"/>
  <c r="F32" i="20" l="1"/>
  <c r="F84" i="20" s="1"/>
  <c r="G32" i="20"/>
  <c r="G84" i="20" s="1"/>
  <c r="H32" i="20"/>
  <c r="H84" i="20" s="1"/>
  <c r="I32" i="20"/>
  <c r="I84" i="20" s="1"/>
  <c r="E35" i="20"/>
  <c r="E53" i="20" s="1"/>
  <c r="F35" i="20"/>
  <c r="F53" i="20" s="1"/>
  <c r="G35" i="20"/>
  <c r="G53" i="20" s="1"/>
  <c r="H35" i="20"/>
  <c r="H53" i="20" s="1"/>
  <c r="I35" i="20"/>
  <c r="AI35" i="20"/>
  <c r="AI53" i="20" s="1"/>
  <c r="D35" i="20"/>
  <c r="D32" i="20"/>
  <c r="D84" i="20" s="1"/>
  <c r="J18" i="20"/>
  <c r="J17" i="20"/>
  <c r="R15" i="20"/>
  <c r="J14" i="20"/>
  <c r="J13" i="20"/>
  <c r="J12" i="20"/>
  <c r="J11" i="20"/>
  <c r="R9" i="20"/>
  <c r="R8" i="20"/>
  <c r="AJ8" i="20" s="1"/>
  <c r="J7" i="20"/>
  <c r="J42" i="20"/>
  <c r="J41" i="20"/>
  <c r="J40" i="20"/>
  <c r="R40" i="20" s="1"/>
  <c r="AJ40" i="20" s="1"/>
  <c r="J39" i="20"/>
  <c r="J38" i="20"/>
  <c r="J37" i="20"/>
  <c r="J36" i="20"/>
  <c r="J34" i="20"/>
  <c r="J33" i="20"/>
  <c r="J31" i="20"/>
  <c r="J30" i="20"/>
  <c r="J29" i="20"/>
  <c r="J28" i="20"/>
  <c r="J26" i="20"/>
  <c r="J77" i="20" s="1"/>
  <c r="J25" i="20"/>
  <c r="J24" i="20"/>
  <c r="J23" i="20"/>
  <c r="J21" i="20" l="1"/>
  <c r="Z9" i="20"/>
  <c r="AH9" i="20" s="1"/>
  <c r="AJ9" i="20"/>
  <c r="Z15" i="20"/>
  <c r="AH15" i="20" s="1"/>
  <c r="AJ15" i="20"/>
  <c r="J81" i="20"/>
  <c r="D53" i="20"/>
  <c r="I53" i="20"/>
  <c r="R39" i="20"/>
  <c r="AJ39" i="20" s="1"/>
  <c r="R11" i="20"/>
  <c r="R25" i="20"/>
  <c r="R30" i="20"/>
  <c r="J66" i="20"/>
  <c r="J61" i="20"/>
  <c r="R17" i="20"/>
  <c r="R37" i="20"/>
  <c r="AJ37" i="20" s="1"/>
  <c r="R13" i="20"/>
  <c r="R34" i="20"/>
  <c r="R26" i="20"/>
  <c r="R33" i="20"/>
  <c r="R38" i="20"/>
  <c r="R14" i="20"/>
  <c r="R42" i="20"/>
  <c r="R36" i="20"/>
  <c r="J86" i="20"/>
  <c r="R41" i="20"/>
  <c r="AJ41" i="20" s="1"/>
  <c r="J88" i="20"/>
  <c r="R23" i="20"/>
  <c r="AJ23" i="20" s="1"/>
  <c r="J73" i="20"/>
  <c r="R28" i="20"/>
  <c r="AJ28" i="20" s="1"/>
  <c r="J80" i="20"/>
  <c r="R24" i="20"/>
  <c r="AJ24" i="20" s="1"/>
  <c r="J74" i="20"/>
  <c r="R29" i="20"/>
  <c r="R27" i="20"/>
  <c r="AJ27" i="20" s="1"/>
  <c r="J78" i="20"/>
  <c r="R31" i="20"/>
  <c r="AJ31" i="20" s="1"/>
  <c r="J83" i="20"/>
  <c r="R7" i="20"/>
  <c r="Z8" i="20"/>
  <c r="R64" i="20"/>
  <c r="R12" i="20"/>
  <c r="R18" i="20"/>
  <c r="AJ18" i="20" s="1"/>
  <c r="J60" i="20"/>
  <c r="Z6" i="20"/>
  <c r="R65" i="20"/>
  <c r="R10" i="20"/>
  <c r="AJ10" i="20" s="1"/>
  <c r="J68" i="20"/>
  <c r="J67" i="20"/>
  <c r="J35" i="20"/>
  <c r="J32" i="20"/>
  <c r="J84" i="20" s="1"/>
  <c r="AI99" i="20"/>
  <c r="I99" i="20"/>
  <c r="H99" i="20"/>
  <c r="G99" i="20"/>
  <c r="F99" i="20"/>
  <c r="E99" i="20"/>
  <c r="I98" i="20"/>
  <c r="H98" i="20"/>
  <c r="G98" i="20"/>
  <c r="F98" i="20"/>
  <c r="E98" i="20"/>
  <c r="I88" i="20"/>
  <c r="H88" i="20"/>
  <c r="G88" i="20"/>
  <c r="F88" i="20"/>
  <c r="E88" i="20"/>
  <c r="D88" i="20"/>
  <c r="AI87" i="20"/>
  <c r="I87" i="20"/>
  <c r="H87" i="20"/>
  <c r="G87" i="20"/>
  <c r="F87" i="20"/>
  <c r="E87" i="20"/>
  <c r="D87" i="20"/>
  <c r="AI82" i="20"/>
  <c r="I82" i="20"/>
  <c r="H82" i="20"/>
  <c r="G82" i="20"/>
  <c r="F82" i="20"/>
  <c r="E82" i="20"/>
  <c r="D82" i="20"/>
  <c r="AI63" i="20"/>
  <c r="I63" i="20"/>
  <c r="H63" i="20"/>
  <c r="G63" i="20"/>
  <c r="F63" i="20"/>
  <c r="E63" i="20"/>
  <c r="J98" i="20"/>
  <c r="I69" i="20"/>
  <c r="G21" i="20"/>
  <c r="G69" i="20" s="1"/>
  <c r="F21" i="20"/>
  <c r="F69" i="20" s="1"/>
  <c r="E21" i="20"/>
  <c r="E69" i="20" s="1"/>
  <c r="J63" i="20"/>
  <c r="R21" i="20" l="1"/>
  <c r="R69" i="20" s="1"/>
  <c r="R60" i="20"/>
  <c r="J53" i="20"/>
  <c r="R98" i="20"/>
  <c r="R61" i="20"/>
  <c r="AJ12" i="20"/>
  <c r="Z38" i="20"/>
  <c r="AH38" i="20" s="1"/>
  <c r="AJ38" i="20"/>
  <c r="Z39" i="20"/>
  <c r="AH39" i="20" s="1"/>
  <c r="Z42" i="20"/>
  <c r="AH42" i="20" s="1"/>
  <c r="AJ42" i="20"/>
  <c r="R81" i="20"/>
  <c r="AJ29" i="20"/>
  <c r="R77" i="20"/>
  <c r="AJ26" i="20"/>
  <c r="Z17" i="20"/>
  <c r="AH17" i="20" s="1"/>
  <c r="AJ17" i="20"/>
  <c r="Z25" i="20"/>
  <c r="AH25" i="20" s="1"/>
  <c r="AJ25" i="20"/>
  <c r="Z36" i="20"/>
  <c r="AH36" i="20" s="1"/>
  <c r="AH99" i="20" s="1"/>
  <c r="AJ36" i="20"/>
  <c r="Z13" i="20"/>
  <c r="AH13" i="20" s="1"/>
  <c r="AJ13" i="20"/>
  <c r="Z33" i="20"/>
  <c r="AH33" i="20" s="1"/>
  <c r="AJ33" i="20"/>
  <c r="Z30" i="20"/>
  <c r="AH30" i="20" s="1"/>
  <c r="AH82" i="20" s="1"/>
  <c r="AJ30" i="20"/>
  <c r="Z7" i="20"/>
  <c r="AH7" i="20" s="1"/>
  <c r="AH63" i="20" s="1"/>
  <c r="AJ7" i="20"/>
  <c r="Z14" i="20"/>
  <c r="AJ14" i="20"/>
  <c r="Z34" i="20"/>
  <c r="AH34" i="20" s="1"/>
  <c r="AJ34" i="20"/>
  <c r="Z11" i="20"/>
  <c r="AH11" i="20" s="1"/>
  <c r="AJ11" i="20"/>
  <c r="R82" i="20"/>
  <c r="R86" i="20"/>
  <c r="Z37" i="20"/>
  <c r="R35" i="20"/>
  <c r="Z35" i="20" s="1"/>
  <c r="AH35" i="20" s="1"/>
  <c r="Z26" i="20"/>
  <c r="Z77" i="20" s="1"/>
  <c r="R99" i="20"/>
  <c r="Z98" i="20"/>
  <c r="Z24" i="20"/>
  <c r="R74" i="20"/>
  <c r="Z23" i="20"/>
  <c r="R73" i="20"/>
  <c r="R63" i="20"/>
  <c r="R66" i="20"/>
  <c r="Z29" i="20"/>
  <c r="Z81" i="20" s="1"/>
  <c r="Z28" i="20"/>
  <c r="R80" i="20"/>
  <c r="Z41" i="20"/>
  <c r="R88" i="20"/>
  <c r="Z27" i="20"/>
  <c r="R78" i="20"/>
  <c r="R32" i="20"/>
  <c r="R84" i="20" s="1"/>
  <c r="Z31" i="20"/>
  <c r="R83" i="20"/>
  <c r="Z43" i="20"/>
  <c r="AH8" i="20"/>
  <c r="Z64" i="20"/>
  <c r="R87" i="20"/>
  <c r="AH6" i="20"/>
  <c r="Z65" i="20"/>
  <c r="Z18" i="20"/>
  <c r="Z12" i="20"/>
  <c r="Z61" i="20" s="1"/>
  <c r="Z10" i="20"/>
  <c r="R67" i="20"/>
  <c r="R68" i="20"/>
  <c r="Z40" i="20"/>
  <c r="AI69" i="20"/>
  <c r="E100" i="20"/>
  <c r="G100" i="20"/>
  <c r="H100" i="20"/>
  <c r="F100" i="20"/>
  <c r="I100" i="20"/>
  <c r="J82" i="20"/>
  <c r="H21" i="20"/>
  <c r="H69" i="20" s="1"/>
  <c r="J87" i="20"/>
  <c r="F174" i="19"/>
  <c r="R53" i="20" l="1"/>
  <c r="Z66" i="20"/>
  <c r="Z99" i="20"/>
  <c r="AH14" i="20"/>
  <c r="Z21" i="20"/>
  <c r="Z60" i="20"/>
  <c r="AJ32" i="20"/>
  <c r="Z63" i="20"/>
  <c r="AJ21" i="20"/>
  <c r="Z86" i="20"/>
  <c r="AJ35" i="20"/>
  <c r="AJ53" i="20" s="1"/>
  <c r="Z82" i="20"/>
  <c r="AH37" i="20"/>
  <c r="AH26" i="20"/>
  <c r="AH77" i="20" s="1"/>
  <c r="AH28" i="20"/>
  <c r="Z80" i="20"/>
  <c r="AH24" i="20"/>
  <c r="Z74" i="20"/>
  <c r="AH41" i="20"/>
  <c r="Z88" i="20"/>
  <c r="AH29" i="20"/>
  <c r="AH81" i="20" s="1"/>
  <c r="AH23" i="20"/>
  <c r="Z73" i="20"/>
  <c r="AH98" i="20"/>
  <c r="AH27" i="20"/>
  <c r="Z78" i="20"/>
  <c r="AH31" i="20"/>
  <c r="Z83" i="20"/>
  <c r="Z32" i="20"/>
  <c r="Z53" i="20" s="1"/>
  <c r="AH12" i="20"/>
  <c r="AH61" i="20" s="1"/>
  <c r="AH66" i="20"/>
  <c r="AH64" i="20"/>
  <c r="AH65" i="20"/>
  <c r="AH10" i="20"/>
  <c r="Z67" i="20"/>
  <c r="Z68" i="20"/>
  <c r="AH18" i="20"/>
  <c r="AH43" i="20"/>
  <c r="Z87" i="20"/>
  <c r="AH40" i="20"/>
  <c r="AH86" i="20" s="1"/>
  <c r="AI100" i="20"/>
  <c r="D100" i="20"/>
  <c r="J99" i="20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AH60" i="20" l="1"/>
  <c r="AH21" i="20"/>
  <c r="AH69" i="20" s="1"/>
  <c r="Z84" i="20"/>
  <c r="AH74" i="20"/>
  <c r="AH73" i="20"/>
  <c r="AH88" i="20"/>
  <c r="AH80" i="20"/>
  <c r="AH78" i="20"/>
  <c r="AH32" i="20"/>
  <c r="AH53" i="20" s="1"/>
  <c r="AH83" i="20"/>
  <c r="AH67" i="20"/>
  <c r="AH68" i="20"/>
  <c r="AH87" i="20"/>
  <c r="Z69" i="20"/>
  <c r="J69" i="20"/>
  <c r="I6" i="19"/>
  <c r="F162" i="19" s="1"/>
  <c r="AH84" i="20" l="1"/>
  <c r="AH100" i="20"/>
  <c r="Z100" i="20"/>
  <c r="J100" i="20"/>
  <c r="F129" i="19"/>
  <c r="G129" i="19"/>
  <c r="H129" i="19"/>
  <c r="I129" i="19"/>
  <c r="J129" i="19"/>
  <c r="K129" i="19"/>
  <c r="L129" i="19"/>
  <c r="N129" i="19"/>
  <c r="E129" i="19"/>
  <c r="R100" i="20" l="1"/>
  <c r="E121" i="19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J125" i="18" l="1"/>
  <c r="L7" i="18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L15" i="13" s="1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L29" i="11" s="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I94" i="9" l="1"/>
  <c r="E6" i="9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<sst xmlns="http://schemas.openxmlformats.org/spreadsheetml/2006/main" count="2960" uniqueCount="242">
  <si>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</si>
  <si>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</si>
  <si>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</si>
  <si>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</si>
  <si>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</si>
  <si>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</si>
  <si>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</si>
  <si>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</si>
  <si>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</si>
  <si>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</si>
  <si>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</si>
  <si>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</si>
  <si>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</si>
  <si>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</si>
  <si>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</si>
  <si>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</si>
  <si>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</si>
  <si>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</si>
  <si>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</si>
  <si>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</si>
  <si>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</si>
  <si>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</si>
  <si>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</si>
  <si>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</si>
  <si>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</si>
  <si>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</si>
  <si>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</si>
  <si>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</si>
  <si>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</si>
  <si>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</si>
  <si>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</si>
  <si>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</si>
  <si>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</si>
  <si>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</si>
  <si>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</si>
  <si>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</si>
  <si>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</si>
  <si>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</si>
  <si>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</si>
  <si>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</si>
  <si>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</si>
  <si>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</si>
  <si>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</si>
  <si>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</si>
  <si>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</si>
  <si>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</si>
  <si>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</si>
  <si>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</si>
  <si>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</si>
  <si>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</si>
  <si>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</si>
  <si>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</si>
  <si>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</si>
  <si>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</si>
  <si>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</si>
  <si>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</si>
  <si>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</si>
  <si>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</si>
  <si>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</si>
  <si>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</si>
  <si>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</si>
  <si>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</si>
  <si>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</si>
  <si>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</si>
  <si>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</si>
  <si>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</si>
  <si>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</si>
  <si>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</si>
  <si>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</si>
  <si>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</si>
  <si>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</si>
  <si>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</si>
  <si>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</si>
  <si>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</si>
  <si>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</si>
  <si>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</si>
  <si>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</si>
  <si>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</si>
  <si>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</si>
  <si>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</si>
  <si>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</si>
  <si>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</si>
  <si>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</si>
  <si>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</si>
  <si>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</si>
  <si>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</si>
  <si>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</si>
  <si>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</si>
  <si>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</si>
  <si>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</si>
  <si>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</si>
  <si>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</si>
  <si>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</si>
  <si>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</si>
  <si>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</si>
  <si>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</si>
  <si>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</si>
  <si>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</si>
  <si>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</si>
  <si>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</si>
  <si>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</si>
  <si>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</si>
  <si>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</si>
  <si>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</si>
  <si>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</si>
  <si>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</si>
  <si>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</si>
  <si>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</si>
  <si>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</si>
  <si>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</si>
  <si>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</si>
  <si>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</si>
  <si>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</si>
  <si>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</si>
  <si>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</si>
  <si>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</si>
  <si>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</si>
  <si>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</si>
  <si>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</si>
  <si>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</si>
  <si>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</si>
  <si>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</si>
  <si>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</si>
  <si>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</si>
  <si>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</si>
  <si>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</si>
  <si>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</si>
  <si>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</si>
  <si>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</si>
  <si>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</si>
  <si>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</si>
  <si>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</si>
  <si>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</si>
  <si>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</si>
  <si>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</si>
  <si>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</si>
  <si>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</si>
  <si>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</si>
  <si>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</si>
  <si>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</si>
  <si>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</si>
  <si>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</si>
  <si>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</si>
  <si>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</si>
  <si>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</si>
  <si>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</si>
  <si>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</si>
  <si>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</si>
  <si>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</si>
  <si>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</si>
  <si>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</si>
  <si>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</si>
  <si>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</si>
  <si>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</si>
  <si>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</si>
  <si>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</si>
  <si>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</si>
  <si>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</si>
  <si>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</si>
  <si>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</si>
  <si>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</si>
  <si>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</si>
  <si>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</si>
  <si>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</si>
  <si>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</si>
  <si>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</si>
  <si>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</si>
  <si>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</si>
  <si>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</si>
  <si>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</si>
  <si>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</si>
  <si>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</si>
  <si>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</si>
  <si>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</si>
  <si>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</si>
  <si>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</si>
  <si>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</si>
  <si>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</si>
  <si>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</si>
  <si>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</si>
  <si>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</si>
  <si>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</si>
  <si>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</si>
  <si>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</si>
  <si>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</si>
  <si>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</si>
  <si>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</si>
  <si>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</si>
  <si>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</si>
  <si>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</si>
  <si>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</si>
  <si>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</si>
  <si>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</si>
  <si>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</si>
  <si>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</si>
  <si>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</si>
  <si>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</si>
  <si>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 xml:space="preserve">Különbözet (módosított ei. - tény) </t>
  </si>
  <si>
    <t>Saját bevételi többlet (EFOP kerekítés)</t>
  </si>
  <si>
    <t>2021.október havi normatíva felmérés</t>
  </si>
  <si>
    <t>Szociális ágazati pótlék csökk.</t>
  </si>
  <si>
    <t>Előirányzat változás 2021.10.01-12.09.</t>
  </si>
  <si>
    <t>Módosított ei. 12.09.</t>
  </si>
  <si>
    <t>Bérkomp.miatti tám.ért.bev.csökk.</t>
  </si>
  <si>
    <t>2020.évi zárszámadás normatívája</t>
  </si>
  <si>
    <t>Tám.ért.bevétel csökk. (zárszámadás)</t>
  </si>
  <si>
    <t>Saját bevétel módosítás</t>
  </si>
  <si>
    <t>2021.dec. normatíva változás (Bölcsi)</t>
  </si>
  <si>
    <t>2021. évi kieső bérkomp. Támogatása</t>
  </si>
  <si>
    <t>Belső ellenőri megtakarítás</t>
  </si>
  <si>
    <t>REKI támogatás (háziorvosi ügyelet)</t>
  </si>
  <si>
    <t>2021.évi zárszámadás normatívája</t>
  </si>
  <si>
    <t>Előirányzat változás 2022.12.10.-12.31.</t>
  </si>
  <si>
    <t>Saját bevétel módosítás (jelzőrendszeres házi segíts.)</t>
  </si>
  <si>
    <t>Komlói Kistérség Többcélú Önkormányzati Társulás 2023.</t>
  </si>
  <si>
    <t xml:space="preserve">Kiegészítő támogatás </t>
  </si>
  <si>
    <t>5226 - RRF-1.1.2-2021 "Bölcsődei nevelés fejlesztése</t>
  </si>
  <si>
    <t>1226 - RRF-1.1.2-2021 "Bölcsődei nevelés fejlesztése</t>
  </si>
  <si>
    <t>1223 - Szociális ágazati pótlék</t>
  </si>
  <si>
    <t>K62</t>
  </si>
  <si>
    <t>Bölcsődei pályázatra önkormányzattól átvett pénzeszköz</t>
  </si>
  <si>
    <t>104031</t>
  </si>
  <si>
    <t>M.egregy 1 fő szoc.gond.nem alkalm.</t>
  </si>
  <si>
    <t>Előirányzat változás 2023.01.01 - 05.25.</t>
  </si>
  <si>
    <t>Módosított ei. 05.25.</t>
  </si>
  <si>
    <t>K122</t>
  </si>
  <si>
    <t>RRF-1.1.2-2021 pályázat felhalm.c.tám.csökk.</t>
  </si>
  <si>
    <t>REKI támogatás</t>
  </si>
  <si>
    <t xml:space="preserve">Háziorvosi ügyelet </t>
  </si>
  <si>
    <t>Előirányzat változás 2023.05.25 - 09.28.</t>
  </si>
  <si>
    <t>Módosított ei. 09.28.</t>
  </si>
  <si>
    <t>Kiegészítő támogatás</t>
  </si>
  <si>
    <t>2023.05.havi normatíva változás</t>
  </si>
  <si>
    <t>2023.07.havi normatíva változás</t>
  </si>
  <si>
    <t>B16 Központi irányító szervi támogatás (kieg.tám.)</t>
  </si>
  <si>
    <t>B16 Egyéb műk.c.tám.ért.bev.</t>
  </si>
  <si>
    <t>B16  Műk.c.tám.ért.bev. EU-s támogatás</t>
  </si>
  <si>
    <t>B25  Felhalmozási célú tám. ért. bev. helyi önkormányzattól</t>
  </si>
  <si>
    <t>B816 Központi irányító szervi támogatás (kieg.tám.)</t>
  </si>
  <si>
    <t>B16  Műk.c.tám.ért.bev.helyi önk-tól</t>
  </si>
  <si>
    <t>B16 Egyéb műk.c.tám.ért.bev.(helyi önk.)</t>
  </si>
  <si>
    <t>K512 Műk.c.tám.ért.kiadás egyéb vállalkozásnak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</si>
</sst>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7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64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14" fontId="0" fillId="2" borderId="0" xfId="0" applyNumberFormat="1" applyFill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3" fontId="0" fillId="20" borderId="1" xfId="0" applyNumberFormat="1" applyFill="1" applyBorder="1" applyProtection="1">
      <protection locked="0"/>
    </xf>
    <xf numFmtId="164" fontId="1" fillId="0" borderId="10" xfId="0" applyNumberFormat="1" applyFont="1" applyBorder="1" applyAlignment="1">
      <alignment horizontal="right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2" fillId="0" borderId="8" xfId="0" applyNumberFormat="1" applyFont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3" fontId="13" fillId="2" borderId="1" xfId="1" applyNumberFormat="1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vertical="center"/>
      <protection locked="0"/>
    </xf>
    <xf numFmtId="3" fontId="13" fillId="0" borderId="1" xfId="1" applyNumberFormat="1" applyFont="1" applyFill="1" applyBorder="1" applyProtection="1">
      <protection locked="0"/>
    </xf>
    <xf numFmtId="49" fontId="12" fillId="2" borderId="7" xfId="0" applyNumberFormat="1" applyFont="1" applyFill="1" applyBorder="1" applyAlignment="1" applyProtection="1">
      <alignment vertical="center"/>
      <protection locked="0"/>
    </xf>
    <xf numFmtId="49" fontId="12" fillId="2" borderId="2" xfId="0" applyNumberFormat="1" applyFont="1" applyFill="1" applyBorder="1" applyAlignment="1" applyProtection="1">
      <alignment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3" fontId="13" fillId="0" borderId="1" xfId="0" applyNumberFormat="1" applyFont="1" applyBorder="1" applyProtection="1">
      <protection locked="0"/>
    </xf>
    <xf numFmtId="0" fontId="12" fillId="2" borderId="1" xfId="0" applyFont="1" applyFill="1" applyBorder="1" applyProtection="1"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166" fontId="13" fillId="2" borderId="1" xfId="1" applyNumberFormat="1" applyFont="1" applyFill="1" applyBorder="1" applyProtection="1">
      <protection locked="0"/>
    </xf>
    <xf numFmtId="0" fontId="12" fillId="11" borderId="1" xfId="0" applyFont="1" applyFill="1" applyBorder="1" applyProtection="1">
      <protection locked="0"/>
    </xf>
    <xf numFmtId="3" fontId="12" fillId="11" borderId="1" xfId="0" applyNumberFormat="1" applyFont="1" applyFill="1" applyBorder="1" applyProtection="1">
      <protection locked="0"/>
    </xf>
    <xf numFmtId="166" fontId="13" fillId="0" borderId="1" xfId="1" applyNumberFormat="1" applyFont="1" applyFill="1" applyBorder="1" applyProtection="1">
      <protection locked="0"/>
    </xf>
    <xf numFmtId="49" fontId="12" fillId="2" borderId="17" xfId="0" applyNumberFormat="1" applyFont="1" applyFill="1" applyBorder="1" applyAlignment="1" applyProtection="1">
      <alignment vertical="center"/>
      <protection locked="0"/>
    </xf>
    <xf numFmtId="3" fontId="14" fillId="12" borderId="4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Protection="1">
      <protection locked="0"/>
    </xf>
    <xf numFmtId="0" fontId="14" fillId="8" borderId="1" xfId="0" applyFont="1" applyFill="1" applyBorder="1" applyProtection="1">
      <protection locked="0"/>
    </xf>
    <xf numFmtId="3" fontId="14" fillId="8" borderId="1" xfId="0" applyNumberFormat="1" applyFont="1" applyFill="1" applyBorder="1" applyProtection="1">
      <protection locked="0"/>
    </xf>
    <xf numFmtId="165" fontId="13" fillId="2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3" fontId="14" fillId="2" borderId="0" xfId="0" applyNumberFormat="1" applyFont="1" applyFill="1" applyProtection="1">
      <protection locked="0"/>
    </xf>
    <xf numFmtId="165" fontId="15" fillId="2" borderId="0" xfId="1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4" fillId="2" borderId="0" xfId="0" applyNumberFormat="1" applyFont="1" applyFill="1" applyProtection="1"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Protection="1">
      <protection locked="0"/>
    </xf>
    <xf numFmtId="3" fontId="12" fillId="0" borderId="19" xfId="0" applyNumberFormat="1" applyFont="1" applyBorder="1" applyProtection="1">
      <protection locked="0"/>
    </xf>
    <xf numFmtId="3" fontId="14" fillId="0" borderId="20" xfId="0" applyNumberFormat="1" applyFont="1" applyBorder="1" applyProtection="1">
      <protection locked="0"/>
    </xf>
    <xf numFmtId="3" fontId="12" fillId="2" borderId="19" xfId="0" applyNumberFormat="1" applyFont="1" applyFill="1" applyBorder="1" applyProtection="1">
      <protection locked="0"/>
    </xf>
    <xf numFmtId="166" fontId="13" fillId="2" borderId="19" xfId="1" applyNumberFormat="1" applyFont="1" applyFill="1" applyBorder="1" applyProtection="1">
      <protection locked="0"/>
    </xf>
    <xf numFmtId="49" fontId="12" fillId="2" borderId="1" xfId="0" applyNumberFormat="1" applyFont="1" applyFill="1" applyBorder="1" applyAlignment="1" applyProtection="1">
      <alignment vertical="center"/>
      <protection locked="0"/>
    </xf>
    <xf numFmtId="49" fontId="12" fillId="2" borderId="22" xfId="0" applyNumberFormat="1" applyFont="1" applyFill="1" applyBorder="1" applyAlignment="1" applyProtection="1">
      <alignment vertical="center"/>
      <protection locked="0"/>
    </xf>
    <xf numFmtId="0" fontId="12" fillId="0" borderId="23" xfId="0" applyFont="1" applyBorder="1" applyProtection="1">
      <protection locked="0"/>
    </xf>
    <xf numFmtId="3" fontId="12" fillId="0" borderId="23" xfId="0" applyNumberFormat="1" applyFont="1" applyBorder="1" applyProtection="1">
      <protection locked="0"/>
    </xf>
    <xf numFmtId="3" fontId="12" fillId="0" borderId="24" xfId="0" applyNumberFormat="1" applyFont="1" applyBorder="1" applyProtection="1">
      <protection locked="0"/>
    </xf>
    <xf numFmtId="3" fontId="12" fillId="2" borderId="23" xfId="0" applyNumberFormat="1" applyFont="1" applyFill="1" applyBorder="1" applyProtection="1">
      <protection locked="0"/>
    </xf>
    <xf numFmtId="166" fontId="13" fillId="2" borderId="23" xfId="1" applyNumberFormat="1" applyFont="1" applyFill="1" applyBorder="1" applyProtection="1">
      <protection locked="0"/>
    </xf>
    <xf numFmtId="3" fontId="12" fillId="0" borderId="20" xfId="0" applyNumberFormat="1" applyFont="1" applyBorder="1" applyProtection="1">
      <protection locked="0"/>
    </xf>
    <xf numFmtId="0" fontId="12" fillId="0" borderId="27" xfId="0" applyFont="1" applyBorder="1" applyProtection="1">
      <protection locked="0"/>
    </xf>
    <xf numFmtId="3" fontId="12" fillId="2" borderId="27" xfId="0" applyNumberFormat="1" applyFont="1" applyFill="1" applyBorder="1" applyProtection="1">
      <protection locked="0"/>
    </xf>
    <xf numFmtId="166" fontId="13" fillId="2" borderId="27" xfId="1" applyNumberFormat="1" applyFont="1" applyFill="1" applyBorder="1" applyProtection="1">
      <protection locked="0"/>
    </xf>
    <xf numFmtId="0" fontId="12" fillId="0" borderId="28" xfId="0" applyFont="1" applyBorder="1" applyProtection="1">
      <protection locked="0"/>
    </xf>
    <xf numFmtId="3" fontId="12" fillId="2" borderId="28" xfId="0" applyNumberFormat="1" applyFont="1" applyFill="1" applyBorder="1" applyProtection="1">
      <protection locked="0"/>
    </xf>
    <xf numFmtId="166" fontId="13" fillId="2" borderId="28" xfId="1" applyNumberFormat="1" applyFont="1" applyFill="1" applyBorder="1" applyProtection="1">
      <protection locked="0"/>
    </xf>
    <xf numFmtId="49" fontId="12" fillId="11" borderId="21" xfId="0" applyNumberFormat="1" applyFont="1" applyFill="1" applyBorder="1" applyAlignment="1" applyProtection="1">
      <alignment horizontal="left" vertical="center"/>
      <protection locked="0"/>
    </xf>
    <xf numFmtId="0" fontId="12" fillId="11" borderId="22" xfId="0" applyFont="1" applyFill="1" applyBorder="1" applyProtection="1">
      <protection locked="0"/>
    </xf>
    <xf numFmtId="3" fontId="12" fillId="11" borderId="22" xfId="0" applyNumberFormat="1" applyFont="1" applyFill="1" applyBorder="1" applyProtection="1">
      <protection locked="0"/>
    </xf>
    <xf numFmtId="3" fontId="12" fillId="11" borderId="29" xfId="0" applyNumberFormat="1" applyFont="1" applyFill="1" applyBorder="1" applyProtection="1">
      <protection locked="0"/>
    </xf>
    <xf numFmtId="166" fontId="13" fillId="11" borderId="22" xfId="1" applyNumberFormat="1" applyFont="1" applyFill="1" applyBorder="1" applyProtection="1">
      <protection locked="0"/>
    </xf>
    <xf numFmtId="3" fontId="14" fillId="0" borderId="1" xfId="0" applyNumberFormat="1" applyFont="1" applyBorder="1" applyProtection="1">
      <protection locked="0"/>
    </xf>
    <xf numFmtId="49" fontId="12" fillId="11" borderId="1" xfId="0" applyNumberFormat="1" applyFont="1" applyFill="1" applyBorder="1" applyAlignment="1" applyProtection="1">
      <alignment vertical="center"/>
      <protection locked="0"/>
    </xf>
    <xf numFmtId="166" fontId="13" fillId="11" borderId="1" xfId="1" applyNumberFormat="1" applyFont="1" applyFill="1" applyBorder="1" applyProtection="1">
      <protection locked="0"/>
    </xf>
    <xf numFmtId="0" fontId="2" fillId="0" borderId="0" xfId="0" applyFont="1" applyProtection="1">
      <protection locked="0"/>
    </xf>
    <xf numFmtId="0" fontId="14" fillId="23" borderId="1" xfId="0" applyFont="1" applyFill="1" applyBorder="1" applyProtection="1">
      <protection locked="0"/>
    </xf>
    <xf numFmtId="3" fontId="14" fillId="23" borderId="1" xfId="0" applyNumberFormat="1" applyFont="1" applyFill="1" applyBorder="1" applyProtection="1"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Protection="1">
      <protection locked="0"/>
    </xf>
    <xf numFmtId="3" fontId="12" fillId="0" borderId="3" xfId="0" applyNumberFormat="1" applyFont="1" applyBorder="1" applyProtection="1">
      <protection locked="0"/>
    </xf>
    <xf numFmtId="3" fontId="12" fillId="0" borderId="15" xfId="0" applyNumberFormat="1" applyFont="1" applyBorder="1" applyProtection="1">
      <protection locked="0"/>
    </xf>
    <xf numFmtId="3" fontId="12" fillId="2" borderId="3" xfId="0" applyNumberFormat="1" applyFont="1" applyFill="1" applyBorder="1" applyProtection="1">
      <protection locked="0"/>
    </xf>
    <xf numFmtId="0" fontId="12" fillId="2" borderId="4" xfId="0" applyFont="1" applyFill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166" fontId="13" fillId="2" borderId="4" xfId="1" applyNumberFormat="1" applyFont="1" applyFill="1" applyBorder="1" applyProtection="1">
      <protection locked="0"/>
    </xf>
    <xf numFmtId="49" fontId="14" fillId="11" borderId="1" xfId="0" applyNumberFormat="1" applyFont="1" applyFill="1" applyBorder="1" applyAlignment="1" applyProtection="1">
      <alignment vertical="center"/>
      <protection locked="0"/>
    </xf>
    <xf numFmtId="0" fontId="14" fillId="11" borderId="1" xfId="0" applyFont="1" applyFill="1" applyBorder="1" applyProtection="1">
      <protection locked="0"/>
    </xf>
    <xf numFmtId="3" fontId="14" fillId="11" borderId="1" xfId="0" applyNumberFormat="1" applyFont="1" applyFill="1" applyBorder="1" applyProtection="1">
      <protection locked="0"/>
    </xf>
    <xf numFmtId="3" fontId="14" fillId="11" borderId="4" xfId="0" applyNumberFormat="1" applyFont="1" applyFill="1" applyBorder="1" applyProtection="1">
      <protection locked="0"/>
    </xf>
    <xf numFmtId="166" fontId="15" fillId="11" borderId="4" xfId="1" applyNumberFormat="1" applyFont="1" applyFill="1" applyBorder="1" applyProtection="1">
      <protection locked="0"/>
    </xf>
    <xf numFmtId="49" fontId="12" fillId="11" borderId="23" xfId="0" applyNumberFormat="1" applyFont="1" applyFill="1" applyBorder="1" applyAlignment="1" applyProtection="1">
      <alignment vertical="center"/>
      <protection locked="0"/>
    </xf>
    <xf numFmtId="0" fontId="12" fillId="11" borderId="23" xfId="0" applyFont="1" applyFill="1" applyBorder="1" applyProtection="1">
      <protection locked="0"/>
    </xf>
    <xf numFmtId="3" fontId="12" fillId="11" borderId="23" xfId="0" applyNumberFormat="1" applyFont="1" applyFill="1" applyBorder="1" applyProtection="1">
      <protection locked="0"/>
    </xf>
    <xf numFmtId="166" fontId="13" fillId="11" borderId="23" xfId="1" applyNumberFormat="1" applyFont="1" applyFill="1" applyBorder="1" applyProtection="1">
      <protection locked="0"/>
    </xf>
    <xf numFmtId="0" fontId="12" fillId="2" borderId="4" xfId="0" applyFont="1" applyFill="1" applyBorder="1" applyAlignment="1" applyProtection="1">
      <alignment vertical="center"/>
      <protection locked="0"/>
    </xf>
    <xf numFmtId="0" fontId="12" fillId="0" borderId="4" xfId="0" applyFont="1" applyBorder="1" applyProtection="1">
      <protection locked="0"/>
    </xf>
    <xf numFmtId="3" fontId="12" fillId="0" borderId="4" xfId="0" applyNumberFormat="1" applyFont="1" applyBorder="1" applyAlignment="1" applyProtection="1">
      <alignment horizontal="right"/>
      <protection locked="0"/>
    </xf>
    <xf numFmtId="3" fontId="14" fillId="0" borderId="4" xfId="0" applyNumberFormat="1" applyFont="1" applyBorder="1" applyProtection="1">
      <protection locked="0"/>
    </xf>
    <xf numFmtId="3" fontId="14" fillId="12" borderId="1" xfId="0" applyNumberFormat="1" applyFont="1" applyFill="1" applyBorder="1" applyAlignment="1" applyProtection="1">
      <alignment vertical="center"/>
      <protection locked="0"/>
    </xf>
    <xf numFmtId="3" fontId="15" fillId="12" borderId="1" xfId="0" applyNumberFormat="1" applyFont="1" applyFill="1" applyBorder="1" applyAlignment="1" applyProtection="1">
      <alignment vertical="center"/>
      <protection locked="0"/>
    </xf>
    <xf numFmtId="0" fontId="12" fillId="11" borderId="4" xfId="0" applyFont="1" applyFill="1" applyBorder="1" applyAlignment="1" applyProtection="1">
      <alignment vertical="center"/>
      <protection locked="0"/>
    </xf>
    <xf numFmtId="0" fontId="12" fillId="11" borderId="1" xfId="0" applyFont="1" applyFill="1" applyBorder="1" applyAlignment="1" applyProtection="1">
      <alignment horizontal="left" vertical="center"/>
      <protection locked="0"/>
    </xf>
    <xf numFmtId="3" fontId="12" fillId="11" borderId="1" xfId="0" applyNumberFormat="1" applyFont="1" applyFill="1" applyBorder="1" applyAlignment="1" applyProtection="1">
      <alignment vertical="center"/>
      <protection locked="0"/>
    </xf>
    <xf numFmtId="3" fontId="12" fillId="11" borderId="4" xfId="0" applyNumberFormat="1" applyFont="1" applyFill="1" applyBorder="1" applyProtection="1">
      <protection locked="0"/>
    </xf>
    <xf numFmtId="166" fontId="13" fillId="11" borderId="4" xfId="1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6" fillId="12" borderId="12" xfId="0" applyFont="1" applyFill="1" applyBorder="1" applyAlignment="1" applyProtection="1">
      <alignment horizontal="center" vertical="center" wrapText="1"/>
      <protection locked="0"/>
    </xf>
    <xf numFmtId="0" fontId="6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center" vertical="center" wrapText="1"/>
      <protection locked="0"/>
    </xf>
    <xf numFmtId="0" fontId="1" fillId="12" borderId="9" xfId="0" applyFont="1" applyFill="1" applyBorder="1" applyAlignment="1" applyProtection="1">
      <alignment horizontal="center" vertical="center" wrapText="1"/>
      <protection locked="0"/>
    </xf>
    <xf numFmtId="0" fontId="1" fillId="12" borderId="5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4" fillId="12" borderId="16" xfId="0" applyFont="1" applyFill="1" applyBorder="1" applyAlignment="1" applyProtection="1">
      <alignment horizontal="right" vertical="center"/>
      <protection locked="0"/>
    </xf>
    <xf numFmtId="0" fontId="14" fillId="12" borderId="10" xfId="0" applyFont="1" applyFill="1" applyBorder="1" applyAlignment="1" applyProtection="1">
      <alignment horizontal="right" vertical="center"/>
      <protection locked="0"/>
    </xf>
    <xf numFmtId="0" fontId="14" fillId="12" borderId="7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18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/>
      <protection locked="0"/>
    </xf>
    <xf numFmtId="0" fontId="12" fillId="2" borderId="25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14" fillId="12" borderId="1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left" vertical="center"/>
      <protection locked="0"/>
    </xf>
    <xf numFmtId="0" fontId="0" fillId="2" borderId="16" xfId="0" applyFill="1" applyBorder="1" applyAlignment="1" applyProtection="1">
      <alignment horizontal="left" vertical="center"/>
      <protection locked="0"/>
    </xf>
    <xf numFmtId="0" fontId="12" fillId="2" borderId="30" xfId="0" applyFont="1" applyFill="1" applyBorder="1" applyAlignment="1" applyProtection="1">
      <alignment horizontal="center" vertical="center"/>
      <protection locked="0"/>
    </xf>
    <xf numFmtId="0" fontId="12" fillId="2" borderId="31" xfId="0" applyFont="1" applyFill="1" applyBorder="1" applyAlignment="1" applyProtection="1">
      <alignment horizontal="center" vertical="center"/>
      <protection locked="0"/>
    </xf>
    <xf numFmtId="0" fontId="12" fillId="2" borderId="11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32" xfId="0" applyFont="1" applyFill="1" applyBorder="1" applyAlignment="1" applyProtection="1">
      <alignment horizontal="center" vertical="center" wrapText="1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245" t="s">
        <v>82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3" spans="1:11" x14ac:dyDescent="0.2">
      <c r="D3" s="5"/>
      <c r="E3" s="3"/>
    </row>
    <row r="4" spans="1:11" s="49" customFormat="1" ht="18.75" customHeight="1" x14ac:dyDescent="0.2">
      <c r="A4" s="253" t="s">
        <v>19</v>
      </c>
      <c r="B4" s="253" t="s">
        <v>0</v>
      </c>
      <c r="C4" s="253" t="s">
        <v>44</v>
      </c>
      <c r="D4" s="253" t="s">
        <v>21</v>
      </c>
      <c r="E4" s="255" t="s">
        <v>105</v>
      </c>
      <c r="F4" s="256"/>
      <c r="G4" s="256"/>
      <c r="H4" s="257"/>
      <c r="I4" s="253" t="s">
        <v>106</v>
      </c>
      <c r="J4" s="259" t="s">
        <v>107</v>
      </c>
      <c r="K4" s="258" t="s">
        <v>84</v>
      </c>
    </row>
    <row r="5" spans="1:11" s="49" customFormat="1" ht="27" customHeight="1" x14ac:dyDescent="0.2">
      <c r="A5" s="254"/>
      <c r="B5" s="254"/>
      <c r="C5" s="254"/>
      <c r="D5" s="254"/>
      <c r="E5" s="47" t="s">
        <v>43</v>
      </c>
      <c r="F5" s="48" t="s">
        <v>83</v>
      </c>
      <c r="G5" s="48" t="s">
        <v>83</v>
      </c>
      <c r="H5" s="48" t="s">
        <v>83</v>
      </c>
      <c r="I5" s="254"/>
      <c r="J5" s="259"/>
      <c r="K5" s="258"/>
    </row>
    <row r="6" spans="1:11" x14ac:dyDescent="0.2">
      <c r="A6" s="272" t="s">
        <v>38</v>
      </c>
      <c r="B6" s="280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272"/>
      <c r="B7" s="280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272"/>
      <c r="B8" s="280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272"/>
      <c r="B9" s="281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272"/>
      <c r="B10" s="282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241" t="s">
        <v>50</v>
      </c>
      <c r="B12" s="243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242"/>
      <c r="B13" s="244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241" t="s">
        <v>46</v>
      </c>
      <c r="B15" s="283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269"/>
      <c r="B16" s="283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269"/>
      <c r="B17" s="283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269"/>
      <c r="B18" s="283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269"/>
      <c r="B19" s="283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250" t="s">
        <v>47</v>
      </c>
      <c r="B20" s="243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251"/>
      <c r="B21" s="284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251"/>
      <c r="B22" s="244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252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247" t="s">
        <v>85</v>
      </c>
      <c r="B27" s="248"/>
      <c r="C27" s="249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241" t="s">
        <v>18</v>
      </c>
      <c r="B28" s="286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269"/>
      <c r="B29" s="287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269"/>
      <c r="B30" s="287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269"/>
      <c r="B31" s="287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269"/>
      <c r="B32" s="288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269"/>
      <c r="B33" s="243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269"/>
      <c r="B34" s="285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269"/>
      <c r="B35" s="285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241" t="s">
        <v>20</v>
      </c>
      <c r="B36" s="270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260"/>
      <c r="B37" s="271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241" t="s">
        <v>24</v>
      </c>
      <c r="B38" s="243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242"/>
      <c r="B39" s="244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241" t="s">
        <v>30</v>
      </c>
      <c r="B40" s="243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242"/>
      <c r="B41" s="244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241" t="s">
        <v>48</v>
      </c>
      <c r="B42" s="270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269"/>
      <c r="B43" s="271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269"/>
      <c r="B44" s="271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269"/>
      <c r="B45" s="271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269"/>
      <c r="B46" s="271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269"/>
      <c r="B47" s="271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269"/>
      <c r="B48" s="271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269"/>
      <c r="B49" s="271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269"/>
      <c r="B50" s="271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269"/>
      <c r="B51" s="271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269"/>
      <c r="B52" s="271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269"/>
      <c r="B53" s="271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272" t="s">
        <v>49</v>
      </c>
      <c r="B54" s="273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272"/>
      <c r="B55" s="273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272"/>
      <c r="B56" s="273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272"/>
      <c r="B57" s="273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272"/>
      <c r="B58" s="273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272"/>
      <c r="B59" s="273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272"/>
      <c r="B60" s="273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272"/>
      <c r="B61" s="273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272"/>
      <c r="B62" s="273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272"/>
      <c r="B63" s="273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272"/>
      <c r="B64" s="273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272"/>
      <c r="B65" s="273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272"/>
      <c r="B66" s="273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272"/>
      <c r="B67" s="273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272"/>
      <c r="B68" s="273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272"/>
      <c r="B69" s="273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272"/>
      <c r="B70" s="273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274" t="s">
        <v>86</v>
      </c>
      <c r="B71" s="275"/>
      <c r="C71" s="276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0">
        <v>43555</v>
      </c>
      <c r="J76"/>
      <c r="K76" s="55"/>
    </row>
    <row r="77" spans="1:11" x14ac:dyDescent="0.2">
      <c r="A77" s="277" t="s">
        <v>101</v>
      </c>
      <c r="B77" s="278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279"/>
      <c r="B78" s="278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279"/>
      <c r="B79" s="278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279"/>
      <c r="B80" s="278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279"/>
      <c r="B81" s="278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279"/>
      <c r="B82" s="278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279"/>
      <c r="B83" s="278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279"/>
      <c r="B84" s="278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279"/>
      <c r="B85" s="278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279"/>
      <c r="B86" s="278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279"/>
      <c r="B87" s="278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279"/>
      <c r="B88" s="278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279"/>
      <c r="B89" s="278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279"/>
      <c r="B90" s="278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279"/>
      <c r="B91" s="278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279"/>
      <c r="B92" s="278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279"/>
      <c r="B93" s="278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279"/>
      <c r="B94" s="278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279"/>
      <c r="B95" s="278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279"/>
      <c r="B96" s="278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279"/>
      <c r="B97" s="278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279"/>
      <c r="B98" s="278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279"/>
      <c r="B99" s="278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279"/>
      <c r="B100" s="278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279"/>
      <c r="B101" s="278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279"/>
      <c r="B102" s="278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279"/>
      <c r="B103" s="278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279"/>
      <c r="B104" s="278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279"/>
      <c r="B105" s="278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279"/>
      <c r="B106" s="278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279"/>
      <c r="B107" s="278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279"/>
      <c r="B108" s="278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279"/>
      <c r="B109" s="278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279"/>
      <c r="B110" s="278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279"/>
      <c r="B111" s="278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279"/>
      <c r="B112" s="278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279"/>
      <c r="B113" s="278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279"/>
      <c r="B114" s="278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279"/>
      <c r="B115" s="278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279"/>
      <c r="B116" s="278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266" t="s">
        <v>52</v>
      </c>
      <c r="B121" s="266"/>
      <c r="C121" s="266"/>
      <c r="D121" s="266"/>
      <c r="E121" s="266"/>
      <c r="F121" s="266"/>
      <c r="G121" s="11"/>
      <c r="H121" s="11"/>
      <c r="J121" s="58"/>
    </row>
    <row r="122" spans="1:10" s="12" customFormat="1" x14ac:dyDescent="0.2">
      <c r="A122" s="268"/>
      <c r="B122" s="268"/>
      <c r="C122" s="268"/>
      <c r="D122" s="268"/>
      <c r="E122" s="268"/>
      <c r="F122" s="268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266" t="s">
        <v>56</v>
      </c>
      <c r="B127" s="266"/>
      <c r="C127" s="266"/>
      <c r="D127" s="266"/>
      <c r="E127" s="17"/>
      <c r="F127" s="15" t="e">
        <f>SUM(#REF!)</f>
        <v>#REF!</v>
      </c>
      <c r="J127" s="58"/>
    </row>
    <row r="128" spans="1:10" s="12" customFormat="1" x14ac:dyDescent="0.2">
      <c r="A128" s="266" t="s">
        <v>57</v>
      </c>
      <c r="B128" s="266"/>
      <c r="C128" s="266"/>
      <c r="D128" s="266"/>
      <c r="E128" s="17"/>
      <c r="F128" s="15">
        <v>0</v>
      </c>
      <c r="J128" s="58"/>
    </row>
    <row r="129" spans="1:10" s="12" customFormat="1" x14ac:dyDescent="0.2">
      <c r="A129" s="266" t="s">
        <v>58</v>
      </c>
      <c r="B129" s="266"/>
      <c r="C129" s="266"/>
      <c r="D129" s="266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266" t="s">
        <v>60</v>
      </c>
      <c r="B131" s="266"/>
      <c r="C131" s="266"/>
      <c r="D131" s="266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267" t="s">
        <v>62</v>
      </c>
      <c r="B133" s="267"/>
      <c r="C133" s="267"/>
      <c r="D133" s="267"/>
      <c r="E133" s="18"/>
      <c r="F133" s="19" t="e">
        <f>SUM(#REF!,#REF!)</f>
        <v>#REF!</v>
      </c>
      <c r="J133" s="58"/>
    </row>
    <row r="134" spans="1:10" s="12" customFormat="1" x14ac:dyDescent="0.2">
      <c r="A134" s="264" t="s">
        <v>63</v>
      </c>
      <c r="B134" s="264"/>
      <c r="C134" s="264"/>
      <c r="D134" s="264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268"/>
      <c r="B140" s="268"/>
      <c r="C140" s="268"/>
      <c r="D140" s="268"/>
      <c r="E140" s="268"/>
      <c r="F140" s="268"/>
      <c r="J140" s="58"/>
    </row>
    <row r="141" spans="1:10" s="12" customFormat="1" x14ac:dyDescent="0.2">
      <c r="A141" s="268"/>
      <c r="B141" s="268"/>
      <c r="C141" s="268"/>
      <c r="D141" s="268"/>
      <c r="E141" s="268"/>
      <c r="F141" s="268"/>
      <c r="J141" s="58"/>
    </row>
    <row r="142" spans="1:10" s="12" customFormat="1" x14ac:dyDescent="0.2">
      <c r="A142" s="268"/>
      <c r="B142" s="268"/>
      <c r="C142" s="268"/>
      <c r="D142" s="268"/>
      <c r="E142" s="268"/>
      <c r="F142" s="268"/>
      <c r="J142" s="58"/>
    </row>
    <row r="143" spans="1:10" s="12" customFormat="1" x14ac:dyDescent="0.2">
      <c r="A143" s="266" t="s">
        <v>64</v>
      </c>
      <c r="B143" s="266"/>
      <c r="C143" s="266"/>
      <c r="D143" s="266"/>
      <c r="E143" s="266"/>
      <c r="F143" s="266"/>
      <c r="J143" s="58"/>
    </row>
    <row r="144" spans="1:10" s="12" customFormat="1" x14ac:dyDescent="0.2">
      <c r="A144" s="268"/>
      <c r="B144" s="268"/>
      <c r="C144" s="268"/>
      <c r="D144" s="268"/>
      <c r="E144" s="268"/>
      <c r="F144" s="268"/>
      <c r="J144" s="58"/>
    </row>
    <row r="145" spans="1:10" s="12" customFormat="1" x14ac:dyDescent="0.2">
      <c r="A145" s="266" t="s">
        <v>65</v>
      </c>
      <c r="B145" s="266"/>
      <c r="C145" s="266"/>
      <c r="D145" s="266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266" t="s">
        <v>66</v>
      </c>
      <c r="B147" s="266"/>
      <c r="C147" s="266"/>
      <c r="D147" s="266"/>
      <c r="E147" s="17"/>
      <c r="F147" s="15" t="e">
        <f>SUM(#REF!,#REF!,#REF!,#REF!)</f>
        <v>#REF!</v>
      </c>
      <c r="J147" s="58"/>
    </row>
    <row r="148" spans="1:10" s="12" customFormat="1" x14ac:dyDescent="0.2">
      <c r="A148" s="266" t="s">
        <v>67</v>
      </c>
      <c r="B148" s="266"/>
      <c r="C148" s="266"/>
      <c r="D148" s="266"/>
      <c r="E148" s="17"/>
      <c r="F148" s="15">
        <v>0</v>
      </c>
      <c r="J148" s="58"/>
    </row>
    <row r="149" spans="1:10" s="12" customFormat="1" x14ac:dyDescent="0.2">
      <c r="A149" s="266" t="s">
        <v>68</v>
      </c>
      <c r="B149" s="266"/>
      <c r="C149" s="266"/>
      <c r="D149" s="266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264" t="s">
        <v>63</v>
      </c>
      <c r="B154" s="264"/>
      <c r="C154" s="264"/>
      <c r="D154" s="264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266" t="s">
        <v>70</v>
      </c>
      <c r="B158" s="266"/>
      <c r="C158" s="266"/>
      <c r="D158" s="266"/>
      <c r="E158" s="266"/>
      <c r="F158" s="266"/>
      <c r="J158" s="58"/>
    </row>
    <row r="159" spans="1:10" s="12" customFormat="1" x14ac:dyDescent="0.2">
      <c r="A159" s="268"/>
      <c r="B159" s="268"/>
      <c r="C159" s="268"/>
      <c r="D159" s="268"/>
      <c r="E159" s="268"/>
      <c r="F159" s="268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266" t="s">
        <v>56</v>
      </c>
      <c r="B164" s="266"/>
      <c r="C164" s="266"/>
      <c r="D164" s="266"/>
      <c r="E164" s="17"/>
      <c r="F164" s="15">
        <v>0</v>
      </c>
      <c r="J164" s="58"/>
    </row>
    <row r="165" spans="1:10" s="12" customFormat="1" x14ac:dyDescent="0.2">
      <c r="A165" s="266" t="s">
        <v>57</v>
      </c>
      <c r="B165" s="266"/>
      <c r="C165" s="266"/>
      <c r="D165" s="266"/>
      <c r="E165" s="17"/>
      <c r="F165" s="15">
        <v>0</v>
      </c>
      <c r="J165" s="58"/>
    </row>
    <row r="166" spans="1:10" s="12" customFormat="1" x14ac:dyDescent="0.2">
      <c r="A166" s="266" t="s">
        <v>58</v>
      </c>
      <c r="B166" s="266"/>
      <c r="C166" s="266"/>
      <c r="D166" s="266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266" t="s">
        <v>60</v>
      </c>
      <c r="B168" s="266"/>
      <c r="C168" s="266"/>
      <c r="D168" s="266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267" t="s">
        <v>62</v>
      </c>
      <c r="B170" s="267"/>
      <c r="C170" s="267"/>
      <c r="D170" s="267"/>
      <c r="E170" s="18"/>
      <c r="F170" s="19">
        <v>0</v>
      </c>
      <c r="J170" s="58"/>
    </row>
    <row r="171" spans="1:10" s="12" customFormat="1" x14ac:dyDescent="0.2">
      <c r="A171" s="264" t="s">
        <v>63</v>
      </c>
      <c r="B171" s="264"/>
      <c r="C171" s="264"/>
      <c r="D171" s="264"/>
      <c r="E171" s="17"/>
      <c r="F171" s="15">
        <f>SUM(F161:F170)</f>
        <v>0</v>
      </c>
      <c r="J171" s="58"/>
    </row>
    <row r="172" spans="1:10" s="12" customFormat="1" x14ac:dyDescent="0.2">
      <c r="A172" s="268"/>
      <c r="B172" s="268"/>
      <c r="C172" s="268"/>
      <c r="D172" s="268"/>
      <c r="E172" s="268"/>
      <c r="F172" s="268"/>
      <c r="J172" s="58"/>
    </row>
    <row r="173" spans="1:10" s="12" customFormat="1" x14ac:dyDescent="0.2">
      <c r="A173" s="268"/>
      <c r="B173" s="268"/>
      <c r="C173" s="268"/>
      <c r="D173" s="268"/>
      <c r="E173" s="268"/>
      <c r="F173" s="268"/>
      <c r="J173" s="58"/>
    </row>
    <row r="174" spans="1:10" s="12" customFormat="1" x14ac:dyDescent="0.2">
      <c r="A174" s="268"/>
      <c r="B174" s="268"/>
      <c r="C174" s="268"/>
      <c r="D174" s="268"/>
      <c r="E174" s="268"/>
      <c r="F174" s="268"/>
      <c r="J174" s="58"/>
    </row>
    <row r="175" spans="1:10" s="12" customFormat="1" x14ac:dyDescent="0.2">
      <c r="A175" s="266" t="s">
        <v>71</v>
      </c>
      <c r="B175" s="266"/>
      <c r="C175" s="266"/>
      <c r="D175" s="266"/>
      <c r="E175" s="266"/>
      <c r="F175" s="266"/>
      <c r="J175" s="58"/>
    </row>
    <row r="176" spans="1:10" s="12" customFormat="1" x14ac:dyDescent="0.2">
      <c r="A176" s="268"/>
      <c r="B176" s="268"/>
      <c r="C176" s="268"/>
      <c r="D176" s="268"/>
      <c r="E176" s="268"/>
      <c r="F176" s="268"/>
      <c r="J176" s="58"/>
    </row>
    <row r="177" spans="1:10" s="12" customFormat="1" x14ac:dyDescent="0.2">
      <c r="A177" s="266" t="s">
        <v>65</v>
      </c>
      <c r="B177" s="266"/>
      <c r="C177" s="266"/>
      <c r="D177" s="266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266" t="s">
        <v>66</v>
      </c>
      <c r="B179" s="266"/>
      <c r="C179" s="266"/>
      <c r="D179" s="266"/>
      <c r="E179" s="17"/>
      <c r="F179" s="15">
        <f>SUM(G54:G55)</f>
        <v>0</v>
      </c>
      <c r="J179" s="58"/>
    </row>
    <row r="180" spans="1:10" s="12" customFormat="1" x14ac:dyDescent="0.2">
      <c r="A180" s="266" t="s">
        <v>67</v>
      </c>
      <c r="B180" s="266"/>
      <c r="C180" s="266"/>
      <c r="D180" s="266"/>
      <c r="E180" s="17"/>
      <c r="F180" s="15">
        <f>SUM(G46)</f>
        <v>0</v>
      </c>
      <c r="J180" s="58"/>
    </row>
    <row r="181" spans="1:10" s="12" customFormat="1" x14ac:dyDescent="0.2">
      <c r="A181" s="266" t="s">
        <v>68</v>
      </c>
      <c r="B181" s="266"/>
      <c r="C181" s="266"/>
      <c r="D181" s="266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264" t="s">
        <v>63</v>
      </c>
      <c r="B185" s="264"/>
      <c r="C185" s="264"/>
      <c r="D185" s="264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261" t="s">
        <v>74</v>
      </c>
      <c r="B191" s="261"/>
      <c r="C191" s="261"/>
      <c r="D191" s="261"/>
      <c r="E191" s="261"/>
      <c r="F191" s="261"/>
      <c r="J191" s="58"/>
    </row>
    <row r="192" spans="1:10" s="12" customFormat="1" x14ac:dyDescent="0.2">
      <c r="A192" s="263"/>
      <c r="B192" s="263"/>
      <c r="C192" s="263"/>
      <c r="D192" s="263"/>
      <c r="E192" s="263"/>
      <c r="F192" s="263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261" t="s">
        <v>56</v>
      </c>
      <c r="B197" s="261"/>
      <c r="C197" s="261"/>
      <c r="D197" s="261"/>
      <c r="E197" s="33"/>
      <c r="F197" s="31" t="e">
        <f t="shared" si="47"/>
        <v>#REF!</v>
      </c>
      <c r="J197" s="58"/>
    </row>
    <row r="198" spans="1:10" s="12" customFormat="1" x14ac:dyDescent="0.2">
      <c r="A198" s="261" t="s">
        <v>57</v>
      </c>
      <c r="B198" s="261"/>
      <c r="C198" s="261"/>
      <c r="D198" s="261"/>
      <c r="E198" s="33"/>
      <c r="F198" s="31">
        <f t="shared" si="47"/>
        <v>0</v>
      </c>
      <c r="J198" s="58"/>
    </row>
    <row r="199" spans="1:10" s="12" customFormat="1" x14ac:dyDescent="0.2">
      <c r="A199" s="261" t="s">
        <v>58</v>
      </c>
      <c r="B199" s="261"/>
      <c r="C199" s="261"/>
      <c r="D199" s="261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261" t="s">
        <v>60</v>
      </c>
      <c r="B201" s="261"/>
      <c r="C201" s="261"/>
      <c r="D201" s="261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265" t="s">
        <v>62</v>
      </c>
      <c r="B203" s="265"/>
      <c r="C203" s="265"/>
      <c r="D203" s="265"/>
      <c r="E203" s="34"/>
      <c r="F203" s="35" t="e">
        <f t="shared" si="47"/>
        <v>#REF!</v>
      </c>
      <c r="J203" s="58"/>
    </row>
    <row r="204" spans="1:10" s="12" customFormat="1" x14ac:dyDescent="0.2">
      <c r="A204" s="262" t="s">
        <v>63</v>
      </c>
      <c r="B204" s="262"/>
      <c r="C204" s="262"/>
      <c r="D204" s="262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263"/>
      <c r="B208" s="263"/>
      <c r="C208" s="263"/>
      <c r="D208" s="263"/>
      <c r="E208" s="263"/>
      <c r="F208" s="263"/>
      <c r="J208" s="58"/>
    </row>
    <row r="209" spans="1:10" s="12" customFormat="1" x14ac:dyDescent="0.2">
      <c r="A209" s="263"/>
      <c r="B209" s="263"/>
      <c r="C209" s="263"/>
      <c r="D209" s="263"/>
      <c r="E209" s="263"/>
      <c r="F209" s="263"/>
      <c r="J209" s="58"/>
    </row>
    <row r="210" spans="1:10" s="12" customFormat="1" x14ac:dyDescent="0.2">
      <c r="A210" s="263"/>
      <c r="B210" s="263"/>
      <c r="C210" s="263"/>
      <c r="D210" s="263"/>
      <c r="E210" s="263"/>
      <c r="F210" s="263"/>
      <c r="J210" s="58"/>
    </row>
    <row r="211" spans="1:10" s="12" customFormat="1" x14ac:dyDescent="0.2">
      <c r="A211" s="261" t="s">
        <v>76</v>
      </c>
      <c r="B211" s="261"/>
      <c r="C211" s="261"/>
      <c r="D211" s="261"/>
      <c r="E211" s="261"/>
      <c r="F211" s="261"/>
      <c r="J211" s="58"/>
    </row>
    <row r="212" spans="1:10" s="12" customFormat="1" x14ac:dyDescent="0.2">
      <c r="A212" s="263"/>
      <c r="B212" s="263"/>
      <c r="C212" s="263"/>
      <c r="D212" s="263"/>
      <c r="E212" s="263"/>
      <c r="F212" s="263"/>
      <c r="J212" s="58"/>
    </row>
    <row r="213" spans="1:10" s="12" customFormat="1" x14ac:dyDescent="0.2">
      <c r="A213" s="261" t="s">
        <v>65</v>
      </c>
      <c r="B213" s="261"/>
      <c r="C213" s="261"/>
      <c r="D213" s="261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261" t="s">
        <v>66</v>
      </c>
      <c r="B215" s="261"/>
      <c r="C215" s="261"/>
      <c r="D215" s="261"/>
      <c r="E215" s="33"/>
      <c r="F215" s="31" t="e">
        <f t="shared" si="48"/>
        <v>#REF!</v>
      </c>
      <c r="J215" s="58"/>
    </row>
    <row r="216" spans="1:10" s="12" customFormat="1" x14ac:dyDescent="0.2">
      <c r="A216" s="261" t="s">
        <v>67</v>
      </c>
      <c r="B216" s="261"/>
      <c r="C216" s="261"/>
      <c r="D216" s="261"/>
      <c r="E216" s="33"/>
      <c r="F216" s="31">
        <f t="shared" si="48"/>
        <v>0</v>
      </c>
      <c r="J216" s="58"/>
    </row>
    <row r="217" spans="1:10" s="12" customFormat="1" x14ac:dyDescent="0.2">
      <c r="A217" s="261" t="s">
        <v>68</v>
      </c>
      <c r="B217" s="261"/>
      <c r="C217" s="261"/>
      <c r="D217" s="261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262" t="s">
        <v>63</v>
      </c>
      <c r="B221" s="262"/>
      <c r="C221" s="262"/>
      <c r="D221" s="262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213:D213"/>
    <mergeCell ref="A215:D215"/>
    <mergeCell ref="A216:D216"/>
    <mergeCell ref="A217:D217"/>
    <mergeCell ref="A221:D221"/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309" t="s">
        <v>82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404" t="s">
        <v>19</v>
      </c>
      <c r="B4" s="406" t="s">
        <v>0</v>
      </c>
      <c r="C4" s="404" t="s">
        <v>44</v>
      </c>
      <c r="D4" s="404" t="s">
        <v>21</v>
      </c>
      <c r="E4" s="408" t="s">
        <v>142</v>
      </c>
      <c r="F4" s="410" t="s">
        <v>167</v>
      </c>
      <c r="G4" s="411"/>
      <c r="H4" s="411"/>
      <c r="I4" s="412"/>
      <c r="J4" s="408" t="s">
        <v>168</v>
      </c>
      <c r="K4" s="413" t="s">
        <v>169</v>
      </c>
      <c r="L4" s="414" t="s">
        <v>170</v>
      </c>
    </row>
    <row r="5" spans="1:12" ht="41.25" customHeight="1" x14ac:dyDescent="0.2">
      <c r="A5" s="405"/>
      <c r="B5" s="407"/>
      <c r="C5" s="405"/>
      <c r="D5" s="405"/>
      <c r="E5" s="409"/>
      <c r="F5" s="130" t="s">
        <v>43</v>
      </c>
      <c r="G5" s="131" t="s">
        <v>144</v>
      </c>
      <c r="H5" s="131" t="s">
        <v>163</v>
      </c>
      <c r="I5" s="131" t="s">
        <v>171</v>
      </c>
      <c r="J5" s="409"/>
      <c r="K5" s="413"/>
      <c r="L5" s="414"/>
    </row>
    <row r="6" spans="1:12" x14ac:dyDescent="0.2">
      <c r="A6" s="384" t="s">
        <v>38</v>
      </c>
      <c r="B6" s="280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96">
        <v>41943</v>
      </c>
      <c r="L6" s="4">
        <f>J6-K6</f>
        <v>0</v>
      </c>
    </row>
    <row r="7" spans="1:12" x14ac:dyDescent="0.2">
      <c r="A7" s="384"/>
      <c r="B7" s="2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84"/>
      <c r="B8" s="280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96">
        <v>1390</v>
      </c>
      <c r="L8" s="4">
        <f t="shared" si="1"/>
        <v>167</v>
      </c>
    </row>
    <row r="9" spans="1:12" x14ac:dyDescent="0.2">
      <c r="A9" s="384"/>
      <c r="B9" s="2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">
      <c r="A10" s="384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5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5650402</v>
      </c>
      <c r="L11" s="4">
        <f t="shared" si="1"/>
        <v>1354861</v>
      </c>
    </row>
    <row r="12" spans="1:12" x14ac:dyDescent="0.2">
      <c r="A12" s="386"/>
      <c r="B12" s="2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4230770</v>
      </c>
      <c r="L12" s="4">
        <f t="shared" si="1"/>
        <v>269230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15886125</v>
      </c>
      <c r="L13" s="4">
        <f t="shared" si="1"/>
        <v>3860375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13162837</v>
      </c>
      <c r="L14" s="4">
        <f>J14-K14</f>
        <v>3096113</v>
      </c>
    </row>
    <row r="15" spans="1:12" x14ac:dyDescent="0.2">
      <c r="A15" s="385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87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87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87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87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88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7259205</v>
      </c>
      <c r="L20" s="4">
        <f t="shared" si="1"/>
        <v>29955607</v>
      </c>
    </row>
    <row r="21" spans="1:13" x14ac:dyDescent="0.2">
      <c r="A21" s="389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89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89"/>
      <c r="B23" s="243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">
      <c r="A24" s="390"/>
      <c r="B24" s="244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">
      <c r="A25" s="295" t="s">
        <v>132</v>
      </c>
      <c r="B25" s="37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96"/>
      <c r="B26" s="373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97"/>
      <c r="B27" s="129" t="s">
        <v>128</v>
      </c>
      <c r="C27" s="111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96">
        <v>235885991</v>
      </c>
      <c r="L28" s="4">
        <f t="shared" si="1"/>
        <v>53649315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1917505</v>
      </c>
      <c r="L29" s="4">
        <f t="shared" si="1"/>
        <v>1279053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37172478</v>
      </c>
      <c r="L30" s="4">
        <f t="shared" si="1"/>
        <v>10330194</v>
      </c>
    </row>
    <row r="31" spans="1:13" ht="34.5" customHeight="1" x14ac:dyDescent="0.2">
      <c r="A31" s="381" t="s">
        <v>85</v>
      </c>
      <c r="B31" s="382"/>
      <c r="C31" s="383"/>
      <c r="D31" s="122">
        <f t="shared" ref="D31:L31" si="2">SUM(D6:D30)</f>
        <v>426209554</v>
      </c>
      <c r="E31" s="122">
        <f t="shared" si="2"/>
        <v>519398064</v>
      </c>
      <c r="F31" s="122">
        <f t="shared" si="2"/>
        <v>0</v>
      </c>
      <c r="G31" s="122">
        <f t="shared" si="2"/>
        <v>0</v>
      </c>
      <c r="H31" s="122">
        <f t="shared" si="2"/>
        <v>0</v>
      </c>
      <c r="I31" s="122">
        <f t="shared" si="2"/>
        <v>2346000</v>
      </c>
      <c r="J31" s="122">
        <f t="shared" si="2"/>
        <v>521744064</v>
      </c>
      <c r="K31" s="123">
        <f t="shared" si="2"/>
        <v>417948349</v>
      </c>
      <c r="L31" s="122">
        <f t="shared" si="2"/>
        <v>103795715</v>
      </c>
    </row>
    <row r="32" spans="1:13" ht="12.75" customHeight="1" x14ac:dyDescent="0.2">
      <c r="A32" s="295" t="s">
        <v>18</v>
      </c>
      <c r="B32" s="28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">
      <c r="A33" s="296"/>
      <c r="B33" s="28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96"/>
      <c r="B34" s="28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96"/>
      <c r="B35" s="287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98">
        <v>6714450</v>
      </c>
      <c r="L35" s="4">
        <f t="shared" si="4"/>
        <v>12544533</v>
      </c>
    </row>
    <row r="36" spans="1:12" x14ac:dyDescent="0.2">
      <c r="A36" s="296"/>
      <c r="B36" s="28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96"/>
      <c r="B37" s="28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98">
        <v>76105</v>
      </c>
      <c r="L37" s="4">
        <f t="shared" si="4"/>
        <v>517301</v>
      </c>
    </row>
    <row r="38" spans="1:12" x14ac:dyDescent="0.2">
      <c r="A38" s="296"/>
      <c r="B38" s="28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96"/>
      <c r="B39" s="288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98">
        <v>83219</v>
      </c>
      <c r="L39" s="38">
        <f t="shared" si="4"/>
        <v>0</v>
      </c>
    </row>
    <row r="40" spans="1:12" x14ac:dyDescent="0.2">
      <c r="A40" s="296"/>
      <c r="B40" s="243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96"/>
      <c r="B41" s="28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96"/>
      <c r="B42" s="285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98">
        <v>270590925</v>
      </c>
      <c r="L42" s="4">
        <f t="shared" si="4"/>
        <v>72111611</v>
      </c>
    </row>
    <row r="43" spans="1:12" x14ac:dyDescent="0.2">
      <c r="A43" s="297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">
      <c r="A44" s="241" t="s">
        <v>24</v>
      </c>
      <c r="B44" s="243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">
      <c r="A45" s="242"/>
      <c r="B45" s="24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">
      <c r="A46" s="241" t="s">
        <v>30</v>
      </c>
      <c r="B46" s="243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98">
        <v>12676500</v>
      </c>
      <c r="L46" s="4">
        <f t="shared" si="4"/>
        <v>60000</v>
      </c>
    </row>
    <row r="47" spans="1:12" x14ac:dyDescent="0.2">
      <c r="A47" s="242"/>
      <c r="B47" s="24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">
      <c r="A48" s="241" t="s">
        <v>138</v>
      </c>
      <c r="B48" s="270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">
      <c r="A49" s="260"/>
      <c r="B49" s="271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12194213</v>
      </c>
      <c r="L49" s="4">
        <f>J49-K49</f>
        <v>4064737</v>
      </c>
    </row>
    <row r="50" spans="1:12" x14ac:dyDescent="0.2">
      <c r="A50" s="241" t="s">
        <v>48</v>
      </c>
      <c r="B50" s="270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9"/>
      <c r="B51" s="271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69"/>
      <c r="B52" s="271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9"/>
      <c r="B53" s="271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">
      <c r="A54" s="269"/>
      <c r="B54" s="271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9"/>
      <c r="B55" s="271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">
      <c r="A56" s="269"/>
      <c r="B56" s="271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9"/>
      <c r="B57" s="271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9"/>
      <c r="B58" s="271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9"/>
      <c r="B59" s="271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69"/>
      <c r="B60" s="271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69"/>
      <c r="B61" s="271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">
      <c r="A62" s="241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">
      <c r="A63" s="269"/>
      <c r="B63" s="294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700000</v>
      </c>
      <c r="L63" s="4">
        <f t="shared" si="4"/>
        <v>270000</v>
      </c>
    </row>
    <row r="64" spans="1:12" x14ac:dyDescent="0.2">
      <c r="A64" s="269"/>
      <c r="B64" s="294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736000</v>
      </c>
      <c r="L64" s="4">
        <f t="shared" si="4"/>
        <v>10055000</v>
      </c>
    </row>
    <row r="65" spans="1:12" x14ac:dyDescent="0.2">
      <c r="A65" s="269"/>
      <c r="B65" s="294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132300</v>
      </c>
      <c r="L65" s="4">
        <f t="shared" si="4"/>
        <v>2979982</v>
      </c>
    </row>
    <row r="66" spans="1:12" x14ac:dyDescent="0.2">
      <c r="A66" s="269"/>
      <c r="B66" s="294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69"/>
      <c r="B67" s="294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">
      <c r="A68" s="269"/>
      <c r="B68" s="294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">
      <c r="A69" s="269"/>
      <c r="B69" s="294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">
      <c r="A70" s="269"/>
      <c r="B70" s="294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2436000</v>
      </c>
      <c r="L70" s="4">
        <f t="shared" si="4"/>
        <v>11563992</v>
      </c>
    </row>
    <row r="71" spans="1:12" x14ac:dyDescent="0.2">
      <c r="A71" s="269"/>
      <c r="B71" s="294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">
      <c r="A72" s="269"/>
      <c r="B72" s="294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657720</v>
      </c>
      <c r="L72" s="4">
        <f t="shared" si="4"/>
        <v>4470201</v>
      </c>
    </row>
    <row r="73" spans="1:12" x14ac:dyDescent="0.2">
      <c r="A73" s="269"/>
      <c r="B73" s="294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">
      <c r="A74" s="269"/>
      <c r="B74" s="294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">
      <c r="A75" s="269"/>
      <c r="B75" s="294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">
      <c r="A76" s="269"/>
      <c r="B76" s="294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">
      <c r="A77" s="269"/>
      <c r="B77" s="294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">
      <c r="A78" s="269"/>
      <c r="B78" s="294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">
      <c r="A79" s="269"/>
      <c r="B79" s="294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">
      <c r="A80" s="242"/>
      <c r="B80" s="294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">
      <c r="A81" s="378" t="s">
        <v>127</v>
      </c>
      <c r="B81" s="372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2109656</v>
      </c>
      <c r="L81" s="4">
        <f t="shared" si="4"/>
        <v>1054828</v>
      </c>
    </row>
    <row r="82" spans="1:13" x14ac:dyDescent="0.2">
      <c r="A82" s="379"/>
      <c r="B82" s="377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369188</v>
      </c>
      <c r="L82" s="4">
        <f t="shared" si="4"/>
        <v>184595</v>
      </c>
    </row>
    <row r="83" spans="1:13" x14ac:dyDescent="0.2">
      <c r="A83" s="379"/>
      <c r="B83" s="377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">
      <c r="A84" s="379"/>
      <c r="B84" s="377"/>
      <c r="C84" s="116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">
      <c r="A85" s="379"/>
      <c r="B85" s="377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">
      <c r="A86" s="379"/>
      <c r="B86" s="377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">
      <c r="A87" s="379"/>
      <c r="B87" s="377"/>
      <c r="C87" s="116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98">
        <v>3279685</v>
      </c>
      <c r="L87" s="4">
        <f t="shared" si="4"/>
        <v>707874</v>
      </c>
      <c r="M87" s="132"/>
    </row>
    <row r="88" spans="1:13" x14ac:dyDescent="0.2">
      <c r="A88" s="379"/>
      <c r="B88" s="377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">
      <c r="A89" s="379"/>
      <c r="B89" s="377"/>
      <c r="C89" s="116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98">
        <v>665117</v>
      </c>
      <c r="L89" s="38">
        <f t="shared" si="4"/>
        <v>394761</v>
      </c>
      <c r="M89" s="132"/>
    </row>
    <row r="90" spans="1:13" x14ac:dyDescent="0.2">
      <c r="A90" s="379"/>
      <c r="B90" s="377"/>
      <c r="C90" s="116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98">
        <v>100000</v>
      </c>
      <c r="L90" s="4">
        <f t="shared" si="4"/>
        <v>800000</v>
      </c>
      <c r="M90" s="132"/>
    </row>
    <row r="91" spans="1:13" x14ac:dyDescent="0.2">
      <c r="A91" s="379"/>
      <c r="B91" s="377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0</v>
      </c>
      <c r="L91" s="4">
        <f t="shared" si="4"/>
        <v>262453</v>
      </c>
      <c r="M91" s="132"/>
    </row>
    <row r="92" spans="1:13" x14ac:dyDescent="0.2">
      <c r="A92" s="379"/>
      <c r="B92" s="377"/>
      <c r="C92" s="116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98">
        <v>0</v>
      </c>
      <c r="L92" s="4">
        <f t="shared" si="4"/>
        <v>376800</v>
      </c>
      <c r="M92" s="132"/>
    </row>
    <row r="93" spans="1:13" ht="13.5" customHeight="1" x14ac:dyDescent="0.2">
      <c r="A93" s="379"/>
      <c r="B93" s="377"/>
      <c r="C93" s="116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98">
        <v>0</v>
      </c>
      <c r="L93" s="4">
        <f t="shared" si="4"/>
        <v>7700200</v>
      </c>
    </row>
    <row r="94" spans="1:13" ht="13.5" customHeight="1" x14ac:dyDescent="0.2">
      <c r="A94" s="379"/>
      <c r="B94" s="377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0</v>
      </c>
      <c r="L94" s="4">
        <f t="shared" si="4"/>
        <v>2251652</v>
      </c>
    </row>
    <row r="95" spans="1:13" x14ac:dyDescent="0.2">
      <c r="A95" s="379"/>
      <c r="B95" s="377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">
      <c r="A96" s="380"/>
      <c r="B96" s="373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">
      <c r="A97" s="381" t="s">
        <v>86</v>
      </c>
      <c r="B97" s="382"/>
      <c r="C97" s="383"/>
      <c r="D97" s="122">
        <f t="shared" ref="D97:L97" si="5">SUM(D32:D96)</f>
        <v>426209554</v>
      </c>
      <c r="E97" s="122">
        <f t="shared" si="5"/>
        <v>519398064</v>
      </c>
      <c r="F97" s="122">
        <f t="shared" si="5"/>
        <v>0</v>
      </c>
      <c r="G97" s="122">
        <f t="shared" si="5"/>
        <v>0</v>
      </c>
      <c r="H97" s="122">
        <f t="shared" si="5"/>
        <v>0</v>
      </c>
      <c r="I97" s="122">
        <f t="shared" si="5"/>
        <v>2346000</v>
      </c>
      <c r="J97" s="122">
        <f t="shared" si="5"/>
        <v>521744064</v>
      </c>
      <c r="K97" s="122">
        <f t="shared" si="5"/>
        <v>336391130</v>
      </c>
      <c r="L97" s="122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0">
        <v>43769</v>
      </c>
      <c r="L102" s="55"/>
    </row>
    <row r="103" spans="1:12" s="79" customFormat="1" ht="33.75" x14ac:dyDescent="0.2">
      <c r="A103" s="289" t="s">
        <v>101</v>
      </c>
      <c r="B103" s="290"/>
      <c r="C103" s="78" t="s">
        <v>44</v>
      </c>
      <c r="D103" s="80" t="s">
        <v>21</v>
      </c>
      <c r="E103" s="80" t="s">
        <v>142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168</v>
      </c>
      <c r="K103" s="99" t="s">
        <v>169</v>
      </c>
    </row>
    <row r="104" spans="1:12" x14ac:dyDescent="0.2">
      <c r="A104" s="291"/>
      <c r="B104" s="278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291"/>
      <c r="B105" s="278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291"/>
      <c r="B106" s="278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91"/>
      <c r="B107" s="278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91"/>
      <c r="B108" s="278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291"/>
      <c r="B109" s="278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291"/>
      <c r="B110" s="278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291"/>
      <c r="B111" s="278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">
      <c r="A112" s="291"/>
      <c r="B112" s="278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">
      <c r="A113" s="291"/>
      <c r="B113" s="278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291"/>
      <c r="B114" s="278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2809656</v>
      </c>
    </row>
    <row r="115" spans="1:12" x14ac:dyDescent="0.2">
      <c r="A115" s="291"/>
      <c r="B115" s="278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736000</v>
      </c>
    </row>
    <row r="116" spans="1:12" x14ac:dyDescent="0.2">
      <c r="A116" s="291"/>
      <c r="B116" s="278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291"/>
      <c r="B117" s="278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291"/>
      <c r="B118" s="278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91"/>
      <c r="B119" s="278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91"/>
      <c r="B120" s="278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">
      <c r="A121" s="291"/>
      <c r="B121" s="278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91"/>
      <c r="B122" s="278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91"/>
      <c r="B123" s="278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291"/>
      <c r="B124" s="278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">
      <c r="A125" s="291"/>
      <c r="B125" s="278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">
      <c r="A126" s="291"/>
      <c r="B126" s="278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291"/>
      <c r="B127" s="278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">
      <c r="A128" s="291"/>
      <c r="B128" s="278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291"/>
      <c r="B129" s="278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291"/>
      <c r="B130" s="278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">
      <c r="A131" s="291"/>
      <c r="B131" s="278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19">
        <f t="shared" si="32"/>
        <v>17986863</v>
      </c>
    </row>
    <row r="132" spans="1:12" x14ac:dyDescent="0.2">
      <c r="A132" s="291"/>
      <c r="B132" s="278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12244213</v>
      </c>
    </row>
    <row r="133" spans="1:12" x14ac:dyDescent="0.2">
      <c r="A133" s="291"/>
      <c r="B133" s="278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2">
        <f t="shared" si="34"/>
        <v>30231076</v>
      </c>
      <c r="L133" s="1"/>
    </row>
    <row r="134" spans="1:12" x14ac:dyDescent="0.2">
      <c r="A134" s="291"/>
      <c r="B134" s="278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291"/>
      <c r="B135" s="278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291"/>
      <c r="B136" s="278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291"/>
      <c r="B137" s="278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291"/>
      <c r="B138" s="278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291"/>
      <c r="B139" s="278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91"/>
      <c r="B140" s="278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91"/>
      <c r="B141" s="278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91"/>
      <c r="B142" s="278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">
      <c r="A143" s="291"/>
      <c r="B143" s="278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04">
        <f t="shared" si="42"/>
        <v>270590925</v>
      </c>
      <c r="L143" s="1"/>
    </row>
    <row r="144" spans="1:12" x14ac:dyDescent="0.2">
      <c r="A144" s="292"/>
      <c r="B144" s="293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B32:B39"/>
    <mergeCell ref="B40:B42"/>
    <mergeCell ref="A44:A45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94" customWidth="1"/>
    <col min="14" max="14" width="12.42578125" customWidth="1"/>
  </cols>
  <sheetData>
    <row r="1" spans="1:14" x14ac:dyDescent="0.2">
      <c r="A1" s="415" t="s">
        <v>82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4" x14ac:dyDescent="0.2">
      <c r="F2" s="2"/>
    </row>
    <row r="3" spans="1:14" x14ac:dyDescent="0.2">
      <c r="E3" s="5"/>
      <c r="F3" s="3"/>
      <c r="M3" s="95"/>
    </row>
    <row r="4" spans="1:14" x14ac:dyDescent="0.2">
      <c r="A4" s="417" t="s">
        <v>19</v>
      </c>
      <c r="B4" s="419" t="s">
        <v>0</v>
      </c>
      <c r="C4" s="417" t="s">
        <v>44</v>
      </c>
      <c r="D4" s="417" t="s">
        <v>21</v>
      </c>
      <c r="E4" s="421" t="s">
        <v>142</v>
      </c>
      <c r="F4" s="423" t="s">
        <v>143</v>
      </c>
      <c r="G4" s="424"/>
      <c r="H4" s="424"/>
      <c r="I4" s="424"/>
      <c r="J4" s="424"/>
      <c r="K4" s="425"/>
      <c r="L4" s="421" t="s">
        <v>172</v>
      </c>
      <c r="M4" s="426" t="s">
        <v>169</v>
      </c>
      <c r="N4" s="427" t="s">
        <v>84</v>
      </c>
    </row>
    <row r="5" spans="1:14" ht="41.25" customHeight="1" x14ac:dyDescent="0.2">
      <c r="A5" s="418"/>
      <c r="B5" s="420"/>
      <c r="C5" s="418"/>
      <c r="D5" s="418"/>
      <c r="E5" s="422"/>
      <c r="F5" s="133" t="s">
        <v>43</v>
      </c>
      <c r="G5" s="93" t="s">
        <v>175</v>
      </c>
      <c r="H5" s="93" t="s">
        <v>173</v>
      </c>
      <c r="I5" s="93" t="s">
        <v>176</v>
      </c>
      <c r="J5" s="93" t="s">
        <v>174</v>
      </c>
      <c r="K5" s="93" t="s">
        <v>171</v>
      </c>
      <c r="L5" s="422"/>
      <c r="M5" s="426"/>
      <c r="N5" s="427"/>
    </row>
    <row r="6" spans="1:14" x14ac:dyDescent="0.2">
      <c r="A6" s="384" t="s">
        <v>38</v>
      </c>
      <c r="B6" s="280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96">
        <v>41943</v>
      </c>
      <c r="N6" s="4">
        <f>L6-M6</f>
        <v>2000</v>
      </c>
    </row>
    <row r="7" spans="1:14" x14ac:dyDescent="0.2">
      <c r="A7" s="384"/>
      <c r="B7" s="280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96">
        <v>10800</v>
      </c>
      <c r="N7" s="4">
        <f t="shared" ref="N7:N30" si="1">L7-M7</f>
        <v>0</v>
      </c>
    </row>
    <row r="8" spans="1:14" x14ac:dyDescent="0.2">
      <c r="A8" s="384"/>
      <c r="B8" s="280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96">
        <v>1390</v>
      </c>
      <c r="N8" s="4">
        <f t="shared" si="1"/>
        <v>167</v>
      </c>
    </row>
    <row r="9" spans="1:14" x14ac:dyDescent="0.2">
      <c r="A9" s="384"/>
      <c r="B9" s="281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17">
        <v>4814000</v>
      </c>
      <c r="N9" s="38">
        <f t="shared" si="1"/>
        <v>0</v>
      </c>
    </row>
    <row r="10" spans="1:14" x14ac:dyDescent="0.2">
      <c r="A10" s="384"/>
      <c r="B10" s="282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96">
        <v>10810958</v>
      </c>
      <c r="N10" s="4">
        <f t="shared" si="1"/>
        <v>0</v>
      </c>
    </row>
    <row r="11" spans="1:14" x14ac:dyDescent="0.2">
      <c r="A11" s="385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96">
        <v>5650402</v>
      </c>
      <c r="N11" s="4">
        <f t="shared" si="1"/>
        <v>1354861</v>
      </c>
    </row>
    <row r="12" spans="1:14" x14ac:dyDescent="0.2">
      <c r="A12" s="386"/>
      <c r="B12" s="244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96">
        <v>4230770</v>
      </c>
      <c r="N12" s="4">
        <f t="shared" si="1"/>
        <v>269230</v>
      </c>
    </row>
    <row r="13" spans="1:14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96">
        <v>15886125</v>
      </c>
      <c r="N13" s="4">
        <f t="shared" si="1"/>
        <v>3860375</v>
      </c>
    </row>
    <row r="14" spans="1:14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96">
        <v>13162837</v>
      </c>
      <c r="N14" s="4">
        <f>L14-M14</f>
        <v>3096113</v>
      </c>
    </row>
    <row r="15" spans="1:14" x14ac:dyDescent="0.2">
      <c r="A15" s="385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96">
        <v>0</v>
      </c>
      <c r="N15" s="4">
        <f t="shared" si="1"/>
        <v>0</v>
      </c>
    </row>
    <row r="16" spans="1:14" x14ac:dyDescent="0.2">
      <c r="A16" s="387"/>
      <c r="B16" s="283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96">
        <v>0</v>
      </c>
      <c r="N16" s="4">
        <f t="shared" si="1"/>
        <v>0</v>
      </c>
    </row>
    <row r="17" spans="1:15" x14ac:dyDescent="0.2">
      <c r="A17" s="387"/>
      <c r="B17" s="283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96">
        <v>199713</v>
      </c>
      <c r="N17" s="4">
        <f t="shared" si="1"/>
        <v>0</v>
      </c>
    </row>
    <row r="18" spans="1:15" x14ac:dyDescent="0.2">
      <c r="A18" s="387"/>
      <c r="B18" s="283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96">
        <v>0</v>
      </c>
      <c r="N18" s="4">
        <f t="shared" si="1"/>
        <v>0</v>
      </c>
    </row>
    <row r="19" spans="1:15" x14ac:dyDescent="0.2">
      <c r="A19" s="387"/>
      <c r="B19" s="283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96">
        <v>0</v>
      </c>
      <c r="N19" s="4">
        <f t="shared" si="1"/>
        <v>0</v>
      </c>
    </row>
    <row r="20" spans="1:15" x14ac:dyDescent="0.2">
      <c r="A20" s="388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96">
        <v>7259205</v>
      </c>
      <c r="N20" s="4">
        <f t="shared" si="1"/>
        <v>29955607</v>
      </c>
    </row>
    <row r="21" spans="1:15" x14ac:dyDescent="0.2">
      <c r="A21" s="389"/>
      <c r="B21" s="284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96">
        <v>654581</v>
      </c>
      <c r="N21" s="4">
        <f t="shared" si="1"/>
        <v>0</v>
      </c>
    </row>
    <row r="22" spans="1:15" x14ac:dyDescent="0.2">
      <c r="A22" s="389"/>
      <c r="B22" s="244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96">
        <v>17033910</v>
      </c>
      <c r="N22" s="4">
        <f t="shared" si="1"/>
        <v>0</v>
      </c>
    </row>
    <row r="23" spans="1:15" x14ac:dyDescent="0.2">
      <c r="A23" s="389"/>
      <c r="B23" s="243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96">
        <v>0</v>
      </c>
      <c r="N23" s="38">
        <f t="shared" si="1"/>
        <v>0</v>
      </c>
    </row>
    <row r="24" spans="1:15" x14ac:dyDescent="0.2">
      <c r="A24" s="390"/>
      <c r="B24" s="244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96">
        <v>0</v>
      </c>
      <c r="N24" s="4">
        <f t="shared" si="1"/>
        <v>800</v>
      </c>
    </row>
    <row r="25" spans="1:15" ht="21" customHeight="1" x14ac:dyDescent="0.2">
      <c r="A25" s="295" t="s">
        <v>132</v>
      </c>
      <c r="B25" s="372" t="s">
        <v>4</v>
      </c>
      <c r="C25" s="111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96">
        <v>13839752</v>
      </c>
      <c r="N25" s="4">
        <f t="shared" si="1"/>
        <v>0</v>
      </c>
    </row>
    <row r="26" spans="1:15" ht="21" customHeight="1" x14ac:dyDescent="0.2">
      <c r="A26" s="296"/>
      <c r="B26" s="373"/>
      <c r="C26" s="111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96">
        <v>49375989</v>
      </c>
      <c r="N26" s="4">
        <f t="shared" si="1"/>
        <v>0</v>
      </c>
    </row>
    <row r="27" spans="1:15" ht="21" customHeight="1" x14ac:dyDescent="0.2">
      <c r="A27" s="297"/>
      <c r="B27" s="129" t="s">
        <v>128</v>
      </c>
      <c r="C27" s="111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96">
        <v>0</v>
      </c>
      <c r="N27" s="38">
        <f t="shared" si="1"/>
        <v>0</v>
      </c>
      <c r="O27" s="132"/>
    </row>
    <row r="28" spans="1:15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96">
        <v>235885991</v>
      </c>
      <c r="N28" s="4">
        <f t="shared" si="1"/>
        <v>52321235</v>
      </c>
    </row>
    <row r="29" spans="1:15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96">
        <v>1917505</v>
      </c>
      <c r="N29" s="4">
        <f t="shared" si="1"/>
        <v>367071</v>
      </c>
    </row>
    <row r="30" spans="1:15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96">
        <v>37172478</v>
      </c>
      <c r="N30" s="4">
        <f t="shared" si="1"/>
        <v>7609168</v>
      </c>
    </row>
    <row r="31" spans="1:15" ht="34.5" customHeight="1" x14ac:dyDescent="0.2">
      <c r="A31" s="381" t="s">
        <v>85</v>
      </c>
      <c r="B31" s="382"/>
      <c r="C31" s="383"/>
      <c r="D31" s="122">
        <f t="shared" ref="D31:N31" si="2">SUM(D6:D30)</f>
        <v>426209554</v>
      </c>
      <c r="E31" s="122">
        <f t="shared" si="2"/>
        <v>519396064</v>
      </c>
      <c r="F31" s="122">
        <f t="shared" si="2"/>
        <v>0</v>
      </c>
      <c r="G31" s="122">
        <f t="shared" si="2"/>
        <v>0</v>
      </c>
      <c r="H31" s="122">
        <f t="shared" si="2"/>
        <v>-3633008</v>
      </c>
      <c r="I31" s="122">
        <f t="shared" si="2"/>
        <v>4000</v>
      </c>
      <c r="J31" s="122">
        <f t="shared" si="2"/>
        <v>-1328080</v>
      </c>
      <c r="K31" s="122">
        <f t="shared" si="2"/>
        <v>2346000</v>
      </c>
      <c r="L31" s="122">
        <f t="shared" si="2"/>
        <v>516784976</v>
      </c>
      <c r="M31" s="123">
        <f t="shared" si="2"/>
        <v>417948349</v>
      </c>
      <c r="N31" s="122">
        <f t="shared" si="2"/>
        <v>98836627</v>
      </c>
    </row>
    <row r="32" spans="1:15" ht="12.75" customHeight="1" x14ac:dyDescent="0.2">
      <c r="A32" s="295" t="s">
        <v>18</v>
      </c>
      <c r="B32" s="286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98">
        <v>0</v>
      </c>
      <c r="N32" s="4">
        <f t="shared" ref="N32:N96" si="4">L32-M32</f>
        <v>24000</v>
      </c>
    </row>
    <row r="33" spans="1:14" x14ac:dyDescent="0.2">
      <c r="A33" s="296"/>
      <c r="B33" s="287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98">
        <v>0</v>
      </c>
      <c r="N33" s="4">
        <f t="shared" si="4"/>
        <v>1870</v>
      </c>
    </row>
    <row r="34" spans="1:14" x14ac:dyDescent="0.2">
      <c r="A34" s="296"/>
      <c r="B34" s="287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98">
        <v>50000</v>
      </c>
      <c r="N34" s="4">
        <f t="shared" si="4"/>
        <v>0</v>
      </c>
    </row>
    <row r="35" spans="1:14" x14ac:dyDescent="0.2">
      <c r="A35" s="296"/>
      <c r="B35" s="287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98">
        <v>6714450</v>
      </c>
      <c r="N35" s="4">
        <f t="shared" si="4"/>
        <v>12604533</v>
      </c>
    </row>
    <row r="36" spans="1:14" x14ac:dyDescent="0.2">
      <c r="A36" s="296"/>
      <c r="B36" s="287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98">
        <v>73260</v>
      </c>
      <c r="N36" s="4">
        <f t="shared" si="4"/>
        <v>0</v>
      </c>
    </row>
    <row r="37" spans="1:14" x14ac:dyDescent="0.2">
      <c r="A37" s="296"/>
      <c r="B37" s="287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98">
        <v>76105</v>
      </c>
      <c r="N37" s="4">
        <f t="shared" si="4"/>
        <v>517301</v>
      </c>
    </row>
    <row r="38" spans="1:14" x14ac:dyDescent="0.2">
      <c r="A38" s="296"/>
      <c r="B38" s="287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98">
        <v>83000</v>
      </c>
      <c r="N38" s="4">
        <f t="shared" si="4"/>
        <v>0</v>
      </c>
    </row>
    <row r="39" spans="1:14" x14ac:dyDescent="0.2">
      <c r="A39" s="296"/>
      <c r="B39" s="288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98">
        <v>83219</v>
      </c>
      <c r="N39" s="38">
        <f t="shared" si="4"/>
        <v>2000</v>
      </c>
    </row>
    <row r="40" spans="1:14" x14ac:dyDescent="0.2">
      <c r="A40" s="296"/>
      <c r="B40" s="243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18">
        <v>3520</v>
      </c>
      <c r="N40" s="38">
        <f t="shared" si="4"/>
        <v>0</v>
      </c>
    </row>
    <row r="41" spans="1:14" x14ac:dyDescent="0.2">
      <c r="A41" s="296"/>
      <c r="B41" s="285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98">
        <v>0</v>
      </c>
      <c r="N41" s="4">
        <f t="shared" si="4"/>
        <v>0</v>
      </c>
    </row>
    <row r="42" spans="1:14" x14ac:dyDescent="0.2">
      <c r="A42" s="296"/>
      <c r="B42" s="285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98">
        <v>270590925</v>
      </c>
      <c r="N42" s="4">
        <f t="shared" si="4"/>
        <v>67150523</v>
      </c>
    </row>
    <row r="43" spans="1:14" x14ac:dyDescent="0.2">
      <c r="A43" s="297"/>
      <c r="B43" s="77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98">
        <v>0</v>
      </c>
      <c r="N43" s="4">
        <f t="shared" si="4"/>
        <v>0</v>
      </c>
    </row>
    <row r="44" spans="1:14" x14ac:dyDescent="0.2">
      <c r="A44" s="241" t="s">
        <v>24</v>
      </c>
      <c r="B44" s="243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98">
        <v>5306843</v>
      </c>
      <c r="N44" s="4">
        <f t="shared" si="4"/>
        <v>1698420</v>
      </c>
    </row>
    <row r="45" spans="1:14" x14ac:dyDescent="0.2">
      <c r="A45" s="242"/>
      <c r="B45" s="244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98">
        <v>4230770</v>
      </c>
      <c r="N45" s="4">
        <f t="shared" si="4"/>
        <v>269230</v>
      </c>
    </row>
    <row r="46" spans="1:14" x14ac:dyDescent="0.2">
      <c r="A46" s="241" t="s">
        <v>30</v>
      </c>
      <c r="B46" s="243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98">
        <v>12676500</v>
      </c>
      <c r="N46" s="4">
        <f t="shared" si="4"/>
        <v>0</v>
      </c>
    </row>
    <row r="47" spans="1:14" x14ac:dyDescent="0.2">
      <c r="A47" s="242"/>
      <c r="B47" s="244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98">
        <v>50000</v>
      </c>
      <c r="N47" s="4">
        <f t="shared" si="4"/>
        <v>0</v>
      </c>
    </row>
    <row r="48" spans="1:14" x14ac:dyDescent="0.2">
      <c r="A48" s="241" t="s">
        <v>138</v>
      </c>
      <c r="B48" s="270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98">
        <v>0</v>
      </c>
      <c r="N48" s="4">
        <f>L48-M48</f>
        <v>0</v>
      </c>
    </row>
    <row r="49" spans="1:14" x14ac:dyDescent="0.2">
      <c r="A49" s="260"/>
      <c r="B49" s="271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98">
        <v>12194213</v>
      </c>
      <c r="N49" s="4">
        <f>L49-M49</f>
        <v>4064737</v>
      </c>
    </row>
    <row r="50" spans="1:14" x14ac:dyDescent="0.2">
      <c r="A50" s="241" t="s">
        <v>48</v>
      </c>
      <c r="B50" s="270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98">
        <v>0</v>
      </c>
      <c r="N50" s="4">
        <f t="shared" si="4"/>
        <v>0</v>
      </c>
    </row>
    <row r="51" spans="1:14" x14ac:dyDescent="0.2">
      <c r="A51" s="269"/>
      <c r="B51" s="271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98">
        <v>0</v>
      </c>
      <c r="N51" s="4">
        <f t="shared" si="4"/>
        <v>0</v>
      </c>
    </row>
    <row r="52" spans="1:14" x14ac:dyDescent="0.2">
      <c r="A52" s="269"/>
      <c r="B52" s="271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98">
        <v>0</v>
      </c>
      <c r="N52" s="4">
        <f t="shared" si="4"/>
        <v>0</v>
      </c>
    </row>
    <row r="53" spans="1:14" x14ac:dyDescent="0.2">
      <c r="A53" s="269"/>
      <c r="B53" s="271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98">
        <v>500</v>
      </c>
      <c r="N53" s="4">
        <f t="shared" si="4"/>
        <v>99213</v>
      </c>
    </row>
    <row r="54" spans="1:14" x14ac:dyDescent="0.2">
      <c r="A54" s="269"/>
      <c r="B54" s="271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98">
        <v>0</v>
      </c>
      <c r="N54" s="4">
        <f t="shared" si="4"/>
        <v>0</v>
      </c>
    </row>
    <row r="55" spans="1:14" x14ac:dyDescent="0.2">
      <c r="A55" s="269"/>
      <c r="B55" s="271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98">
        <v>100000</v>
      </c>
      <c r="N55" s="4">
        <f t="shared" si="4"/>
        <v>0</v>
      </c>
    </row>
    <row r="56" spans="1:14" x14ac:dyDescent="0.2">
      <c r="A56" s="269"/>
      <c r="B56" s="271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98">
        <v>0</v>
      </c>
      <c r="N56" s="4">
        <f t="shared" si="4"/>
        <v>0</v>
      </c>
    </row>
    <row r="57" spans="1:14" x14ac:dyDescent="0.2">
      <c r="A57" s="269"/>
      <c r="B57" s="271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98">
        <v>0</v>
      </c>
      <c r="N57" s="4">
        <f t="shared" si="4"/>
        <v>0</v>
      </c>
    </row>
    <row r="58" spans="1:14" x14ac:dyDescent="0.2">
      <c r="A58" s="269"/>
      <c r="B58" s="271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98">
        <v>0</v>
      </c>
      <c r="N58" s="4">
        <f t="shared" si="4"/>
        <v>0</v>
      </c>
    </row>
    <row r="59" spans="1:14" x14ac:dyDescent="0.2">
      <c r="A59" s="269"/>
      <c r="B59" s="271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98">
        <v>0</v>
      </c>
      <c r="N59" s="4">
        <f t="shared" si="4"/>
        <v>0</v>
      </c>
    </row>
    <row r="60" spans="1:14" x14ac:dyDescent="0.2">
      <c r="A60" s="269"/>
      <c r="B60" s="271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98">
        <v>0</v>
      </c>
      <c r="N60" s="4">
        <f t="shared" si="4"/>
        <v>0</v>
      </c>
    </row>
    <row r="61" spans="1:14" x14ac:dyDescent="0.2">
      <c r="A61" s="269"/>
      <c r="B61" s="271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98">
        <v>0</v>
      </c>
      <c r="N61" s="4">
        <f t="shared" si="4"/>
        <v>0</v>
      </c>
    </row>
    <row r="62" spans="1:14" x14ac:dyDescent="0.2">
      <c r="A62" s="241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98">
        <v>8</v>
      </c>
      <c r="N62" s="4">
        <f t="shared" si="4"/>
        <v>0</v>
      </c>
    </row>
    <row r="63" spans="1:14" ht="12.75" customHeight="1" x14ac:dyDescent="0.2">
      <c r="A63" s="269"/>
      <c r="B63" s="294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98">
        <v>700000</v>
      </c>
      <c r="N63" s="4">
        <f t="shared" si="4"/>
        <v>270000</v>
      </c>
    </row>
    <row r="64" spans="1:14" x14ac:dyDescent="0.2">
      <c r="A64" s="269"/>
      <c r="B64" s="294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98">
        <v>736000</v>
      </c>
      <c r="N64" s="4">
        <f t="shared" si="4"/>
        <v>10055000</v>
      </c>
    </row>
    <row r="65" spans="1:14" x14ac:dyDescent="0.2">
      <c r="A65" s="269"/>
      <c r="B65" s="294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98">
        <v>132300</v>
      </c>
      <c r="N65" s="4">
        <f t="shared" si="4"/>
        <v>2979982</v>
      </c>
    </row>
    <row r="66" spans="1:14" x14ac:dyDescent="0.2">
      <c r="A66" s="269"/>
      <c r="B66" s="294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98">
        <v>0</v>
      </c>
      <c r="N66" s="4">
        <f t="shared" si="4"/>
        <v>230000</v>
      </c>
    </row>
    <row r="67" spans="1:14" x14ac:dyDescent="0.2">
      <c r="A67" s="269"/>
      <c r="B67" s="294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98">
        <v>0</v>
      </c>
      <c r="N67" s="4">
        <f t="shared" si="4"/>
        <v>72000</v>
      </c>
    </row>
    <row r="68" spans="1:14" x14ac:dyDescent="0.2">
      <c r="A68" s="269"/>
      <c r="B68" s="294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98">
        <v>0</v>
      </c>
      <c r="N68" s="4">
        <f t="shared" si="4"/>
        <v>230000</v>
      </c>
    </row>
    <row r="69" spans="1:14" x14ac:dyDescent="0.2">
      <c r="A69" s="269"/>
      <c r="B69" s="294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98">
        <v>750000</v>
      </c>
      <c r="N69" s="4">
        <f t="shared" si="4"/>
        <v>7259100</v>
      </c>
    </row>
    <row r="70" spans="1:14" x14ac:dyDescent="0.2">
      <c r="A70" s="269"/>
      <c r="B70" s="294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98">
        <v>2436000</v>
      </c>
      <c r="N70" s="4">
        <f t="shared" si="4"/>
        <v>11563992</v>
      </c>
    </row>
    <row r="71" spans="1:14" x14ac:dyDescent="0.2">
      <c r="A71" s="269"/>
      <c r="B71" s="294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98">
        <v>0</v>
      </c>
      <c r="N71" s="4">
        <f t="shared" si="4"/>
        <v>292100</v>
      </c>
    </row>
    <row r="72" spans="1:14" x14ac:dyDescent="0.2">
      <c r="A72" s="269"/>
      <c r="B72" s="294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98">
        <v>657720</v>
      </c>
      <c r="N72" s="4">
        <f t="shared" si="4"/>
        <v>4470201</v>
      </c>
    </row>
    <row r="73" spans="1:14" x14ac:dyDescent="0.2">
      <c r="A73" s="269"/>
      <c r="B73" s="294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98">
        <v>0</v>
      </c>
      <c r="N73" s="4">
        <f t="shared" si="4"/>
        <v>229492</v>
      </c>
    </row>
    <row r="74" spans="1:14" x14ac:dyDescent="0.2">
      <c r="A74" s="269"/>
      <c r="B74" s="294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98">
        <v>0</v>
      </c>
      <c r="N74" s="4">
        <f t="shared" si="4"/>
        <v>0</v>
      </c>
    </row>
    <row r="75" spans="1:14" x14ac:dyDescent="0.2">
      <c r="A75" s="269"/>
      <c r="B75" s="294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98">
        <v>704400</v>
      </c>
      <c r="N75" s="4">
        <f t="shared" si="4"/>
        <v>0</v>
      </c>
    </row>
    <row r="76" spans="1:14" x14ac:dyDescent="0.2">
      <c r="A76" s="269"/>
      <c r="B76" s="294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98">
        <v>1818096</v>
      </c>
      <c r="N76" s="4">
        <f t="shared" si="4"/>
        <v>0</v>
      </c>
    </row>
    <row r="77" spans="1:14" x14ac:dyDescent="0.2">
      <c r="A77" s="269"/>
      <c r="B77" s="294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98">
        <v>2568661</v>
      </c>
      <c r="N77" s="4">
        <f t="shared" si="4"/>
        <v>109899</v>
      </c>
    </row>
    <row r="78" spans="1:14" x14ac:dyDescent="0.2">
      <c r="A78" s="269"/>
      <c r="B78" s="294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98">
        <v>1374613</v>
      </c>
      <c r="N78" s="4">
        <f t="shared" si="4"/>
        <v>29672</v>
      </c>
    </row>
    <row r="79" spans="1:14" x14ac:dyDescent="0.2">
      <c r="A79" s="269"/>
      <c r="B79" s="294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98">
        <v>2828729</v>
      </c>
      <c r="N79" s="4">
        <f t="shared" si="4"/>
        <v>1293214</v>
      </c>
    </row>
    <row r="80" spans="1:14" x14ac:dyDescent="0.2">
      <c r="A80" s="242"/>
      <c r="B80" s="294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98">
        <v>493942</v>
      </c>
      <c r="N80" s="4">
        <f t="shared" si="4"/>
        <v>618982</v>
      </c>
    </row>
    <row r="81" spans="1:15" ht="16.5" customHeight="1" x14ac:dyDescent="0.2">
      <c r="A81" s="378" t="s">
        <v>127</v>
      </c>
      <c r="B81" s="372" t="s">
        <v>128</v>
      </c>
      <c r="C81" s="116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98">
        <v>2109656</v>
      </c>
      <c r="N81" s="4">
        <f t="shared" si="4"/>
        <v>1054828</v>
      </c>
    </row>
    <row r="82" spans="1:15" x14ac:dyDescent="0.2">
      <c r="A82" s="379"/>
      <c r="B82" s="377"/>
      <c r="C82" s="116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98">
        <v>369188</v>
      </c>
      <c r="N82" s="4">
        <f t="shared" si="4"/>
        <v>184595</v>
      </c>
    </row>
    <row r="83" spans="1:15" x14ac:dyDescent="0.2">
      <c r="A83" s="379"/>
      <c r="B83" s="377"/>
      <c r="C83" s="116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98">
        <v>2406466</v>
      </c>
      <c r="N83" s="4">
        <f t="shared" si="4"/>
        <v>0</v>
      </c>
      <c r="O83" s="132"/>
    </row>
    <row r="84" spans="1:15" x14ac:dyDescent="0.2">
      <c r="A84" s="379"/>
      <c r="B84" s="377"/>
      <c r="C84" s="116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98">
        <v>27244</v>
      </c>
      <c r="N84" s="4">
        <f t="shared" si="4"/>
        <v>0</v>
      </c>
      <c r="O84" s="132"/>
    </row>
    <row r="85" spans="1:15" x14ac:dyDescent="0.2">
      <c r="A85" s="379"/>
      <c r="B85" s="377"/>
      <c r="C85" s="116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98">
        <v>0</v>
      </c>
      <c r="N85" s="4">
        <f t="shared" si="4"/>
        <v>540157</v>
      </c>
      <c r="O85" s="132"/>
    </row>
    <row r="86" spans="1:15" x14ac:dyDescent="0.2">
      <c r="A86" s="379"/>
      <c r="B86" s="377"/>
      <c r="C86" s="116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98">
        <v>0</v>
      </c>
      <c r="N86" s="4">
        <f t="shared" si="4"/>
        <v>846181</v>
      </c>
      <c r="O86" s="132"/>
    </row>
    <row r="87" spans="1:15" x14ac:dyDescent="0.2">
      <c r="A87" s="379"/>
      <c r="B87" s="377"/>
      <c r="C87" s="116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98">
        <v>3279685</v>
      </c>
      <c r="N87" s="4">
        <f t="shared" si="4"/>
        <v>707874</v>
      </c>
      <c r="O87" s="132"/>
    </row>
    <row r="88" spans="1:15" x14ac:dyDescent="0.2">
      <c r="A88" s="379"/>
      <c r="B88" s="377"/>
      <c r="C88" s="116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98">
        <v>0</v>
      </c>
      <c r="N88" s="4">
        <f t="shared" si="4"/>
        <v>354000</v>
      </c>
      <c r="O88" s="132"/>
    </row>
    <row r="89" spans="1:15" x14ac:dyDescent="0.2">
      <c r="A89" s="379"/>
      <c r="B89" s="377"/>
      <c r="C89" s="116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98">
        <v>665117</v>
      </c>
      <c r="N89" s="38">
        <f t="shared" si="4"/>
        <v>394761</v>
      </c>
      <c r="O89" s="132"/>
    </row>
    <row r="90" spans="1:15" x14ac:dyDescent="0.2">
      <c r="A90" s="379"/>
      <c r="B90" s="377"/>
      <c r="C90" s="116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98">
        <v>100000</v>
      </c>
      <c r="N90" s="4">
        <f t="shared" si="4"/>
        <v>800000</v>
      </c>
      <c r="O90" s="132"/>
    </row>
    <row r="91" spans="1:15" x14ac:dyDescent="0.2">
      <c r="A91" s="379"/>
      <c r="B91" s="377"/>
      <c r="C91" s="116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98">
        <v>0</v>
      </c>
      <c r="N91" s="4">
        <f t="shared" si="4"/>
        <v>262453</v>
      </c>
      <c r="O91" s="132"/>
    </row>
    <row r="92" spans="1:15" x14ac:dyDescent="0.2">
      <c r="A92" s="379"/>
      <c r="B92" s="377"/>
      <c r="C92" s="116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98">
        <v>0</v>
      </c>
      <c r="N92" s="4">
        <f t="shared" si="4"/>
        <v>721800</v>
      </c>
      <c r="O92" s="132"/>
    </row>
    <row r="93" spans="1:15" ht="13.5" customHeight="1" x14ac:dyDescent="0.2">
      <c r="A93" s="379"/>
      <c r="B93" s="377"/>
      <c r="C93" s="116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98">
        <v>0</v>
      </c>
      <c r="N93" s="4">
        <f t="shared" si="4"/>
        <v>7355200</v>
      </c>
    </row>
    <row r="94" spans="1:15" ht="13.5" customHeight="1" x14ac:dyDescent="0.2">
      <c r="A94" s="379"/>
      <c r="B94" s="377"/>
      <c r="C94" s="116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98">
        <v>0</v>
      </c>
      <c r="N94" s="4">
        <f t="shared" si="4"/>
        <v>2251652</v>
      </c>
    </row>
    <row r="95" spans="1:15" x14ac:dyDescent="0.2">
      <c r="A95" s="379"/>
      <c r="B95" s="377"/>
      <c r="C95" s="116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98">
        <v>0</v>
      </c>
      <c r="N95" s="4">
        <f t="shared" si="4"/>
        <v>30539278</v>
      </c>
    </row>
    <row r="96" spans="1:15" x14ac:dyDescent="0.2">
      <c r="A96" s="380"/>
      <c r="B96" s="373"/>
      <c r="C96" s="116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98">
        <v>0</v>
      </c>
      <c r="N96" s="4">
        <f t="shared" si="4"/>
        <v>8245606</v>
      </c>
    </row>
    <row r="97" spans="1:14" ht="23.25" customHeight="1" x14ac:dyDescent="0.2">
      <c r="A97" s="381" t="s">
        <v>86</v>
      </c>
      <c r="B97" s="382"/>
      <c r="C97" s="383"/>
      <c r="D97" s="122">
        <f t="shared" ref="D97:N97" si="5">SUM(D32:D96)</f>
        <v>426209554</v>
      </c>
      <c r="E97" s="122">
        <f t="shared" si="5"/>
        <v>519396064</v>
      </c>
      <c r="F97" s="122">
        <f t="shared" si="5"/>
        <v>0</v>
      </c>
      <c r="G97" s="122">
        <f t="shared" si="5"/>
        <v>0</v>
      </c>
      <c r="H97" s="122">
        <f t="shared" si="5"/>
        <v>-3633008</v>
      </c>
      <c r="I97" s="122">
        <f t="shared" si="5"/>
        <v>4000</v>
      </c>
      <c r="J97" s="122">
        <f t="shared" si="5"/>
        <v>-1328080</v>
      </c>
      <c r="K97" s="122">
        <f t="shared" si="5"/>
        <v>2346000</v>
      </c>
      <c r="L97" s="122">
        <f t="shared" si="5"/>
        <v>516784976</v>
      </c>
      <c r="M97" s="122">
        <f t="shared" si="5"/>
        <v>336391130</v>
      </c>
      <c r="N97" s="122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0"/>
      <c r="H102" s="70"/>
      <c r="I102" s="70"/>
      <c r="N102" s="55"/>
    </row>
    <row r="103" spans="1:14" s="79" customFormat="1" ht="56.25" x14ac:dyDescent="0.2">
      <c r="A103" s="289" t="s">
        <v>101</v>
      </c>
      <c r="B103" s="290"/>
      <c r="C103" s="78" t="s">
        <v>44</v>
      </c>
      <c r="D103" s="80" t="s">
        <v>21</v>
      </c>
      <c r="E103" s="80" t="s">
        <v>142</v>
      </c>
      <c r="F103" s="133" t="s">
        <v>43</v>
      </c>
      <c r="G103" s="93" t="s">
        <v>175</v>
      </c>
      <c r="H103" s="93" t="s">
        <v>173</v>
      </c>
      <c r="I103" s="93" t="s">
        <v>176</v>
      </c>
      <c r="J103" s="93" t="s">
        <v>174</v>
      </c>
      <c r="K103" s="93" t="s">
        <v>171</v>
      </c>
      <c r="L103" s="80" t="s">
        <v>172</v>
      </c>
      <c r="M103" s="99" t="s">
        <v>169</v>
      </c>
    </row>
    <row r="104" spans="1:14" x14ac:dyDescent="0.2">
      <c r="A104" s="291"/>
      <c r="B104" s="278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291"/>
      <c r="B105" s="278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291"/>
      <c r="B106" s="278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291"/>
      <c r="B107" s="278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291"/>
      <c r="B108" s="278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38">
        <f t="shared" si="12"/>
        <v>2357</v>
      </c>
      <c r="M108" s="4">
        <f t="shared" si="11"/>
        <v>1390</v>
      </c>
    </row>
    <row r="109" spans="1:14" x14ac:dyDescent="0.2">
      <c r="A109" s="291"/>
      <c r="B109" s="278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38">
        <f t="shared" si="13"/>
        <v>43943</v>
      </c>
      <c r="M109" s="4">
        <f>M19+M23+M6+M27</f>
        <v>41943</v>
      </c>
    </row>
    <row r="110" spans="1:14" x14ac:dyDescent="0.2">
      <c r="A110" s="291"/>
      <c r="B110" s="278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291"/>
      <c r="B111" s="278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0">
        <f t="shared" si="15"/>
        <v>0</v>
      </c>
      <c r="H111" s="100">
        <f t="shared" si="15"/>
        <v>0</v>
      </c>
      <c r="I111" s="100">
        <f t="shared" si="15"/>
        <v>0</v>
      </c>
      <c r="J111" s="100">
        <f t="shared" si="15"/>
        <v>0</v>
      </c>
      <c r="K111" s="100">
        <f t="shared" si="15"/>
        <v>0</v>
      </c>
      <c r="L111" s="100">
        <f t="shared" si="15"/>
        <v>28044581</v>
      </c>
      <c r="M111" s="100">
        <f t="shared" si="15"/>
        <v>28044581</v>
      </c>
    </row>
    <row r="112" spans="1:14" x14ac:dyDescent="0.2">
      <c r="A112" s="291"/>
      <c r="B112" s="278"/>
      <c r="C112" s="65" t="s">
        <v>92</v>
      </c>
      <c r="D112" s="66">
        <f t="shared" ref="D112:M112" si="16">D22+D17+D10</f>
        <v>28044581</v>
      </c>
      <c r="E112" s="102">
        <f t="shared" si="16"/>
        <v>28044581</v>
      </c>
      <c r="F112" s="102">
        <f t="shared" si="16"/>
        <v>0</v>
      </c>
      <c r="G112" s="102">
        <f t="shared" si="16"/>
        <v>0</v>
      </c>
      <c r="H112" s="102">
        <f t="shared" si="16"/>
        <v>0</v>
      </c>
      <c r="I112" s="102">
        <f t="shared" si="16"/>
        <v>0</v>
      </c>
      <c r="J112" s="102">
        <f t="shared" si="16"/>
        <v>0</v>
      </c>
      <c r="K112" s="102">
        <f t="shared" si="16"/>
        <v>0</v>
      </c>
      <c r="L112" s="102">
        <f t="shared" si="16"/>
        <v>28044581</v>
      </c>
      <c r="M112" s="102">
        <f t="shared" si="16"/>
        <v>28044581</v>
      </c>
      <c r="N112" s="1"/>
    </row>
    <row r="113" spans="1:14" x14ac:dyDescent="0.2">
      <c r="A113" s="291"/>
      <c r="B113" s="278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291"/>
      <c r="B114" s="278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38">
        <f t="shared" ref="H114:K114" si="19">H63+H50+H81</f>
        <v>0</v>
      </c>
      <c r="I114" s="38">
        <f t="shared" si="19"/>
        <v>0</v>
      </c>
      <c r="J114" s="38">
        <f t="shared" si="19"/>
        <v>0</v>
      </c>
      <c r="K114" s="38">
        <f t="shared" si="19"/>
        <v>0</v>
      </c>
      <c r="L114" s="38">
        <f>L63+L50+L81</f>
        <v>4134484</v>
      </c>
      <c r="M114" s="38">
        <f t="shared" si="18"/>
        <v>2809656</v>
      </c>
    </row>
    <row r="115" spans="1:14" x14ac:dyDescent="0.2">
      <c r="A115" s="291"/>
      <c r="B115" s="278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38">
        <f t="shared" ref="H115:L115" si="21">H64</f>
        <v>0</v>
      </c>
      <c r="I115" s="38">
        <f t="shared" si="21"/>
        <v>0</v>
      </c>
      <c r="J115" s="38">
        <f t="shared" si="21"/>
        <v>0</v>
      </c>
      <c r="K115" s="38">
        <f t="shared" si="21"/>
        <v>0</v>
      </c>
      <c r="L115" s="38">
        <f t="shared" si="21"/>
        <v>10791000</v>
      </c>
      <c r="M115" s="38">
        <f t="shared" si="20"/>
        <v>736000</v>
      </c>
    </row>
    <row r="116" spans="1:14" x14ac:dyDescent="0.2">
      <c r="A116" s="291"/>
      <c r="B116" s="278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291"/>
      <c r="B117" s="278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291"/>
      <c r="B118" s="278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291"/>
      <c r="B119" s="278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291"/>
      <c r="B120" s="278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0">
        <f t="shared" si="27"/>
        <v>0</v>
      </c>
    </row>
    <row r="121" spans="1:14" x14ac:dyDescent="0.2">
      <c r="A121" s="291"/>
      <c r="B121" s="278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291"/>
      <c r="B122" s="278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291"/>
      <c r="B123" s="278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38">
        <f t="shared" si="33"/>
        <v>37406255</v>
      </c>
      <c r="M123" s="4">
        <f t="shared" si="32"/>
        <v>12430643</v>
      </c>
    </row>
    <row r="124" spans="1:14" x14ac:dyDescent="0.2">
      <c r="A124" s="291"/>
      <c r="B124" s="278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0">
        <f t="shared" ref="H124:L124" si="35">H71</f>
        <v>0</v>
      </c>
      <c r="I124" s="100">
        <f t="shared" si="35"/>
        <v>0</v>
      </c>
      <c r="J124" s="100">
        <f t="shared" si="35"/>
        <v>0</v>
      </c>
      <c r="K124" s="100">
        <f t="shared" si="35"/>
        <v>0</v>
      </c>
      <c r="L124" s="119">
        <f t="shared" si="35"/>
        <v>292100</v>
      </c>
      <c r="M124" s="100">
        <f t="shared" si="34"/>
        <v>0</v>
      </c>
    </row>
    <row r="125" spans="1:14" x14ac:dyDescent="0.2">
      <c r="A125" s="291"/>
      <c r="B125" s="278"/>
      <c r="C125" s="63" t="s">
        <v>117</v>
      </c>
      <c r="D125" s="101">
        <f t="shared" ref="D125:L125" si="36">D36+D88</f>
        <v>0</v>
      </c>
      <c r="E125" s="101">
        <f t="shared" si="36"/>
        <v>73260</v>
      </c>
      <c r="F125" s="101">
        <f t="shared" si="36"/>
        <v>354000</v>
      </c>
      <c r="G125" s="101">
        <f t="shared" si="36"/>
        <v>0</v>
      </c>
      <c r="H125" s="101">
        <f t="shared" si="36"/>
        <v>0</v>
      </c>
      <c r="I125" s="101">
        <f t="shared" si="36"/>
        <v>0</v>
      </c>
      <c r="J125" s="101">
        <f t="shared" si="36"/>
        <v>0</v>
      </c>
      <c r="K125" s="101">
        <f t="shared" si="36"/>
        <v>0</v>
      </c>
      <c r="L125" s="51">
        <f t="shared" si="36"/>
        <v>427260</v>
      </c>
      <c r="M125" s="101">
        <f>M36+M88</f>
        <v>73260</v>
      </c>
    </row>
    <row r="126" spans="1:14" x14ac:dyDescent="0.2">
      <c r="A126" s="291"/>
      <c r="B126" s="278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38">
        <f>L72+L54+L37+L89</f>
        <v>6781205</v>
      </c>
      <c r="M126" s="4">
        <f>M72+M54+M37+M89</f>
        <v>1398942</v>
      </c>
    </row>
    <row r="127" spans="1:14" x14ac:dyDescent="0.2">
      <c r="A127" s="291"/>
      <c r="B127" s="278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0">
        <f t="shared" ref="H127:L127" si="40">H38</f>
        <v>0</v>
      </c>
      <c r="I127" s="100">
        <f t="shared" si="40"/>
        <v>0</v>
      </c>
      <c r="J127" s="100">
        <f t="shared" si="40"/>
        <v>0</v>
      </c>
      <c r="K127" s="100">
        <f t="shared" si="40"/>
        <v>0</v>
      </c>
      <c r="L127" s="119">
        <f t="shared" si="40"/>
        <v>83000</v>
      </c>
      <c r="M127" s="100">
        <f t="shared" si="39"/>
        <v>83000</v>
      </c>
    </row>
    <row r="128" spans="1:14" x14ac:dyDescent="0.2">
      <c r="A128" s="291"/>
      <c r="B128" s="278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38">
        <f>L73+L55+L90+L39+L43</f>
        <v>1314711</v>
      </c>
      <c r="M128" s="4">
        <f>M73+M55+M90+M39+M43</f>
        <v>283219</v>
      </c>
    </row>
    <row r="129" spans="1:14" x14ac:dyDescent="0.2">
      <c r="A129" s="291"/>
      <c r="B129" s="278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291"/>
      <c r="B130" s="278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0">
        <f t="shared" si="44"/>
        <v>0</v>
      </c>
    </row>
    <row r="131" spans="1:14" x14ac:dyDescent="0.2">
      <c r="A131" s="291"/>
      <c r="B131" s="278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19">
        <f t="shared" ref="H131:L131" si="46">H46+H44+H48+H40</f>
        <v>0</v>
      </c>
      <c r="I131" s="119">
        <f t="shared" si="46"/>
        <v>0</v>
      </c>
      <c r="J131" s="119">
        <f t="shared" si="46"/>
        <v>0</v>
      </c>
      <c r="K131" s="119">
        <f t="shared" si="46"/>
        <v>0</v>
      </c>
      <c r="L131" s="119">
        <f t="shared" si="46"/>
        <v>19685283</v>
      </c>
      <c r="M131" s="119">
        <f t="shared" si="45"/>
        <v>17986863</v>
      </c>
    </row>
    <row r="132" spans="1:14" x14ac:dyDescent="0.2">
      <c r="A132" s="291"/>
      <c r="B132" s="278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0">
        <f t="shared" ref="H132:L132" si="48">H47+H49+H41</f>
        <v>0</v>
      </c>
      <c r="I132" s="100">
        <f t="shared" si="48"/>
        <v>0</v>
      </c>
      <c r="J132" s="100">
        <f t="shared" si="48"/>
        <v>0</v>
      </c>
      <c r="K132" s="100">
        <f t="shared" si="48"/>
        <v>0</v>
      </c>
      <c r="L132" s="100">
        <f t="shared" si="48"/>
        <v>16308950</v>
      </c>
      <c r="M132" s="100">
        <f t="shared" si="47"/>
        <v>12244213</v>
      </c>
    </row>
    <row r="133" spans="1:14" x14ac:dyDescent="0.2">
      <c r="A133" s="291"/>
      <c r="B133" s="278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2">
        <f t="shared" si="49"/>
        <v>0</v>
      </c>
      <c r="I133" s="102">
        <f t="shared" si="49"/>
        <v>0</v>
      </c>
      <c r="J133" s="102">
        <f t="shared" si="49"/>
        <v>0</v>
      </c>
      <c r="K133" s="102">
        <f t="shared" si="49"/>
        <v>0</v>
      </c>
      <c r="L133" s="102">
        <f t="shared" si="49"/>
        <v>35994233</v>
      </c>
      <c r="M133" s="102">
        <f t="shared" si="49"/>
        <v>30231076</v>
      </c>
      <c r="N133" s="1"/>
    </row>
    <row r="134" spans="1:14" x14ac:dyDescent="0.2">
      <c r="A134" s="291"/>
      <c r="B134" s="278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291"/>
      <c r="B135" s="278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291"/>
      <c r="B136" s="278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291"/>
      <c r="B137" s="278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291"/>
      <c r="B138" s="278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291"/>
      <c r="B139" s="278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291"/>
      <c r="B140" s="278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291"/>
      <c r="B141" s="278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291"/>
      <c r="B142" s="278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03">
        <f t="shared" ref="H142:L142" si="63">H45</f>
        <v>0</v>
      </c>
      <c r="I142" s="103">
        <f t="shared" si="63"/>
        <v>0</v>
      </c>
      <c r="J142" s="103">
        <f t="shared" si="63"/>
        <v>0</v>
      </c>
      <c r="K142" s="103">
        <f t="shared" si="63"/>
        <v>0</v>
      </c>
      <c r="L142" s="103">
        <f t="shared" si="63"/>
        <v>4500000</v>
      </c>
      <c r="M142" s="103">
        <f t="shared" si="62"/>
        <v>4230770</v>
      </c>
      <c r="N142" s="1"/>
    </row>
    <row r="143" spans="1:14" x14ac:dyDescent="0.2">
      <c r="A143" s="291"/>
      <c r="B143" s="278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04">
        <f t="shared" ref="H143:L143" si="65">H42</f>
        <v>-3633008</v>
      </c>
      <c r="I143" s="104">
        <f t="shared" si="65"/>
        <v>0</v>
      </c>
      <c r="J143" s="104">
        <f t="shared" si="65"/>
        <v>-1328080</v>
      </c>
      <c r="K143" s="104">
        <f t="shared" si="65"/>
        <v>0</v>
      </c>
      <c r="L143" s="104">
        <f t="shared" si="65"/>
        <v>337741448</v>
      </c>
      <c r="M143" s="104">
        <f t="shared" si="64"/>
        <v>270590925</v>
      </c>
      <c r="N143" s="1"/>
    </row>
    <row r="144" spans="1:14" x14ac:dyDescent="0.2">
      <c r="A144" s="292"/>
      <c r="B144" s="293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05"/>
      <c r="N145" s="1"/>
    </row>
    <row r="146" spans="1:14" x14ac:dyDescent="0.2">
      <c r="C146" s="5"/>
      <c r="D146" s="5"/>
      <c r="F146" s="2"/>
    </row>
    <row r="147" spans="1:14" x14ac:dyDescent="0.2">
      <c r="L147" s="94"/>
      <c r="M147"/>
    </row>
    <row r="148" spans="1:14" x14ac:dyDescent="0.2">
      <c r="L148" s="94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94"/>
      <c r="M149"/>
    </row>
    <row r="150" spans="1:14" x14ac:dyDescent="0.2">
      <c r="A150" s="13"/>
      <c r="B150" s="13"/>
      <c r="C150" s="13"/>
      <c r="D150" s="14"/>
      <c r="E150" s="14"/>
      <c r="F150" s="15"/>
      <c r="L150" s="94"/>
      <c r="M150"/>
    </row>
    <row r="151" spans="1:14" x14ac:dyDescent="0.2">
      <c r="A151" s="16" t="s">
        <v>145</v>
      </c>
      <c r="B151" s="16"/>
      <c r="C151" s="16"/>
      <c r="D151" s="16"/>
      <c r="E151" s="17"/>
      <c r="F151" s="15">
        <v>0</v>
      </c>
      <c r="L151" s="94"/>
      <c r="M151"/>
    </row>
    <row r="152" spans="1:14" x14ac:dyDescent="0.2">
      <c r="A152" s="16" t="s">
        <v>146</v>
      </c>
      <c r="B152" s="16"/>
      <c r="C152" s="16"/>
      <c r="D152" s="16"/>
      <c r="E152" s="17"/>
      <c r="F152" s="15">
        <v>0</v>
      </c>
      <c r="L152" s="94"/>
      <c r="M152"/>
    </row>
    <row r="153" spans="1:14" x14ac:dyDescent="0.2">
      <c r="A153" s="16" t="s">
        <v>147</v>
      </c>
      <c r="B153" s="16"/>
      <c r="C153" s="16"/>
      <c r="D153" s="16"/>
      <c r="E153" s="17"/>
      <c r="F153" s="15">
        <f>H29+H28+J28+K9+H30</f>
        <v>-2615088</v>
      </c>
      <c r="L153" s="94"/>
      <c r="M153"/>
    </row>
    <row r="154" spans="1:14" x14ac:dyDescent="0.2">
      <c r="A154" s="266" t="s">
        <v>159</v>
      </c>
      <c r="B154" s="266"/>
      <c r="C154" s="266"/>
      <c r="D154" s="266"/>
      <c r="E154" s="17"/>
      <c r="F154" s="15">
        <v>0</v>
      </c>
      <c r="L154" s="94"/>
      <c r="M154"/>
    </row>
    <row r="155" spans="1:14" x14ac:dyDescent="0.2">
      <c r="A155" s="266" t="s">
        <v>58</v>
      </c>
      <c r="B155" s="266"/>
      <c r="C155" s="266"/>
      <c r="D155" s="266"/>
      <c r="E155" s="17"/>
      <c r="F155" s="15">
        <v>0</v>
      </c>
      <c r="L155" s="94"/>
      <c r="M155"/>
    </row>
    <row r="156" spans="1:14" x14ac:dyDescent="0.2">
      <c r="A156" s="16" t="s">
        <v>158</v>
      </c>
      <c r="B156" s="16"/>
      <c r="C156" s="16"/>
      <c r="D156" s="16"/>
      <c r="E156" s="17"/>
      <c r="F156" s="15">
        <v>0</v>
      </c>
      <c r="L156" s="94"/>
      <c r="M156"/>
    </row>
    <row r="157" spans="1:14" x14ac:dyDescent="0.2">
      <c r="A157" s="17" t="s">
        <v>61</v>
      </c>
      <c r="B157" s="17"/>
      <c r="C157" s="17"/>
      <c r="D157" s="17"/>
      <c r="E157" s="17"/>
      <c r="F157" s="15">
        <v>0</v>
      </c>
      <c r="L157" s="94"/>
      <c r="M157"/>
    </row>
    <row r="158" spans="1:14" x14ac:dyDescent="0.2">
      <c r="A158" s="266" t="s">
        <v>62</v>
      </c>
      <c r="B158" s="266"/>
      <c r="C158" s="266"/>
      <c r="D158" s="266"/>
      <c r="E158" s="17"/>
      <c r="F158" s="15">
        <f>I6+I8</f>
        <v>4000</v>
      </c>
      <c r="L158" s="94"/>
      <c r="M158"/>
    </row>
    <row r="159" spans="1:14" x14ac:dyDescent="0.2">
      <c r="A159" s="18" t="s">
        <v>149</v>
      </c>
      <c r="B159" s="18"/>
      <c r="C159" s="18"/>
      <c r="D159" s="18"/>
      <c r="E159" s="18"/>
      <c r="F159" s="19">
        <v>0</v>
      </c>
      <c r="L159" s="94"/>
      <c r="M159"/>
    </row>
    <row r="160" spans="1:14" x14ac:dyDescent="0.2">
      <c r="A160" s="266" t="s">
        <v>63</v>
      </c>
      <c r="B160" s="266"/>
      <c r="C160" s="266"/>
      <c r="D160" s="266"/>
      <c r="E160" s="17"/>
      <c r="F160" s="15">
        <f>SUM(F151:F159)</f>
        <v>-2611088</v>
      </c>
      <c r="L160" s="94"/>
      <c r="M160"/>
    </row>
    <row r="161" spans="1:13" x14ac:dyDescent="0.2">
      <c r="A161" s="268"/>
      <c r="B161" s="268"/>
      <c r="C161" s="268"/>
      <c r="D161" s="268"/>
      <c r="E161" s="268"/>
      <c r="F161" s="268"/>
      <c r="L161" s="94"/>
      <c r="M161"/>
    </row>
    <row r="162" spans="1:13" x14ac:dyDescent="0.2">
      <c r="A162" s="268"/>
      <c r="B162" s="268"/>
      <c r="C162" s="268"/>
      <c r="D162" s="268"/>
      <c r="E162" s="268"/>
      <c r="F162" s="268"/>
      <c r="L162" s="94"/>
      <c r="M162"/>
    </row>
    <row r="163" spans="1:13" x14ac:dyDescent="0.2">
      <c r="A163" s="268"/>
      <c r="B163" s="268"/>
      <c r="C163" s="268"/>
      <c r="D163" s="268"/>
      <c r="E163" s="268"/>
      <c r="F163" s="268"/>
      <c r="L163" s="94"/>
      <c r="M163"/>
    </row>
    <row r="164" spans="1:13" x14ac:dyDescent="0.2">
      <c r="A164" s="266" t="s">
        <v>64</v>
      </c>
      <c r="B164" s="266"/>
      <c r="C164" s="266"/>
      <c r="D164" s="266"/>
      <c r="E164" s="266"/>
      <c r="F164" s="266"/>
      <c r="L164" s="94"/>
      <c r="M164"/>
    </row>
    <row r="165" spans="1:13" x14ac:dyDescent="0.2">
      <c r="A165" s="268"/>
      <c r="B165" s="268"/>
      <c r="C165" s="268"/>
      <c r="D165" s="268"/>
      <c r="E165" s="268"/>
      <c r="F165" s="268"/>
      <c r="L165" s="94"/>
      <c r="M165"/>
    </row>
    <row r="166" spans="1:13" x14ac:dyDescent="0.2">
      <c r="A166" s="266" t="s">
        <v>65</v>
      </c>
      <c r="B166" s="266"/>
      <c r="C166" s="266"/>
      <c r="D166" s="266"/>
      <c r="E166" s="17"/>
      <c r="F166" s="15">
        <f>H42+J42</f>
        <v>-4961088</v>
      </c>
      <c r="L166" s="94"/>
      <c r="M166"/>
    </row>
    <row r="167" spans="1:13" x14ac:dyDescent="0.2">
      <c r="A167" s="17" t="s">
        <v>150</v>
      </c>
      <c r="B167" s="17"/>
      <c r="C167" s="17"/>
      <c r="D167" s="17"/>
      <c r="E167" s="17"/>
      <c r="F167" s="15">
        <v>0</v>
      </c>
      <c r="L167" s="94"/>
      <c r="M167"/>
    </row>
    <row r="168" spans="1:13" x14ac:dyDescent="0.2">
      <c r="A168" s="266" t="s">
        <v>66</v>
      </c>
      <c r="B168" s="266"/>
      <c r="C168" s="266"/>
      <c r="D168" s="266"/>
      <c r="E168" s="17"/>
      <c r="F168" s="15">
        <v>0</v>
      </c>
      <c r="L168" s="94"/>
      <c r="M168"/>
    </row>
    <row r="169" spans="1:13" x14ac:dyDescent="0.2">
      <c r="A169" s="266" t="s">
        <v>67</v>
      </c>
      <c r="B169" s="266"/>
      <c r="C169" s="266"/>
      <c r="D169" s="266"/>
      <c r="E169" s="17"/>
      <c r="F169" s="15">
        <v>0</v>
      </c>
      <c r="L169" s="94"/>
      <c r="M169"/>
    </row>
    <row r="170" spans="1:13" x14ac:dyDescent="0.2">
      <c r="A170" s="266" t="s">
        <v>68</v>
      </c>
      <c r="B170" s="266"/>
      <c r="C170" s="266"/>
      <c r="D170" s="266"/>
      <c r="E170" s="17"/>
      <c r="F170" s="15">
        <f>I39+K35+K37+I35</f>
        <v>2350000</v>
      </c>
      <c r="L170" s="94"/>
      <c r="M170"/>
    </row>
    <row r="171" spans="1:13" x14ac:dyDescent="0.2">
      <c r="A171" s="17" t="s">
        <v>151</v>
      </c>
      <c r="B171" s="17"/>
      <c r="C171" s="17"/>
      <c r="D171" s="17"/>
      <c r="E171" s="17"/>
      <c r="F171" s="15">
        <v>0</v>
      </c>
      <c r="L171" s="94"/>
      <c r="M171"/>
    </row>
    <row r="172" spans="1:13" x14ac:dyDescent="0.2">
      <c r="A172" s="17" t="s">
        <v>157</v>
      </c>
      <c r="B172" s="17"/>
      <c r="C172" s="17"/>
      <c r="D172" s="17"/>
      <c r="E172" s="17"/>
      <c r="F172" s="15">
        <v>0</v>
      </c>
      <c r="L172" s="94"/>
      <c r="M172"/>
    </row>
    <row r="173" spans="1:13" x14ac:dyDescent="0.2">
      <c r="A173" s="17" t="s">
        <v>69</v>
      </c>
      <c r="B173" s="17"/>
      <c r="C173" s="17"/>
      <c r="D173" s="17"/>
      <c r="E173" s="17"/>
      <c r="F173" s="15">
        <v>0</v>
      </c>
      <c r="L173" s="94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94"/>
      <c r="M174"/>
    </row>
    <row r="175" spans="1:13" x14ac:dyDescent="0.2">
      <c r="A175" s="264" t="s">
        <v>63</v>
      </c>
      <c r="B175" s="264"/>
      <c r="C175" s="264"/>
      <c r="D175" s="264"/>
      <c r="E175" s="17"/>
      <c r="F175" s="15">
        <f>SUM(F166:F174)</f>
        <v>-2611088</v>
      </c>
      <c r="L175" s="94"/>
      <c r="M175"/>
    </row>
    <row r="176" spans="1:13" x14ac:dyDescent="0.2">
      <c r="A176" s="17"/>
      <c r="B176" s="16"/>
      <c r="C176" s="23"/>
      <c r="D176" s="14"/>
      <c r="E176" s="14"/>
      <c r="F176" s="15"/>
      <c r="L176" s="94"/>
      <c r="M176"/>
    </row>
    <row r="177" spans="1:13" x14ac:dyDescent="0.2">
      <c r="A177" s="266" t="s">
        <v>70</v>
      </c>
      <c r="B177" s="266"/>
      <c r="C177" s="266"/>
      <c r="D177" s="266"/>
      <c r="E177" s="266"/>
      <c r="F177" s="266"/>
      <c r="L177" s="94"/>
      <c r="M177"/>
    </row>
    <row r="178" spans="1:13" x14ac:dyDescent="0.2">
      <c r="A178" s="13"/>
      <c r="B178" s="13"/>
      <c r="C178" s="13"/>
      <c r="D178" s="14"/>
      <c r="E178" s="14"/>
      <c r="F178" s="15"/>
      <c r="L178" s="94"/>
      <c r="M178"/>
    </row>
    <row r="179" spans="1:13" x14ac:dyDescent="0.2">
      <c r="A179" s="16" t="s">
        <v>145</v>
      </c>
      <c r="B179" s="16"/>
      <c r="C179" s="16"/>
      <c r="D179" s="16"/>
      <c r="E179" s="17"/>
      <c r="F179" s="15">
        <v>0</v>
      </c>
      <c r="L179" s="94"/>
      <c r="M179"/>
    </row>
    <row r="180" spans="1:13" x14ac:dyDescent="0.2">
      <c r="A180" s="266" t="s">
        <v>146</v>
      </c>
      <c r="B180" s="266"/>
      <c r="C180" s="266"/>
      <c r="D180" s="266"/>
      <c r="E180" s="17"/>
      <c r="F180" s="15">
        <v>0</v>
      </c>
      <c r="L180" s="94"/>
      <c r="M180"/>
    </row>
    <row r="181" spans="1:13" x14ac:dyDescent="0.2">
      <c r="A181" s="16" t="s">
        <v>147</v>
      </c>
      <c r="B181" s="17"/>
      <c r="C181" s="17"/>
      <c r="D181" s="17"/>
      <c r="E181" s="17"/>
      <c r="F181" s="15">
        <v>0</v>
      </c>
      <c r="L181" s="94"/>
      <c r="M181"/>
    </row>
    <row r="182" spans="1:13" x14ac:dyDescent="0.2">
      <c r="A182" s="266" t="s">
        <v>148</v>
      </c>
      <c r="B182" s="266"/>
      <c r="C182" s="266"/>
      <c r="D182" s="266"/>
      <c r="E182" s="17"/>
      <c r="F182" s="15">
        <v>0</v>
      </c>
      <c r="L182" s="94"/>
      <c r="M182"/>
    </row>
    <row r="183" spans="1:13" x14ac:dyDescent="0.2">
      <c r="A183" s="266" t="s">
        <v>153</v>
      </c>
      <c r="B183" s="266"/>
      <c r="C183" s="266"/>
      <c r="D183" s="266"/>
      <c r="E183" s="17"/>
      <c r="F183" s="15">
        <v>0</v>
      </c>
      <c r="L183" s="94"/>
      <c r="M183"/>
    </row>
    <row r="184" spans="1:13" x14ac:dyDescent="0.2">
      <c r="A184" s="16" t="s">
        <v>154</v>
      </c>
      <c r="B184" s="16"/>
      <c r="C184" s="16"/>
      <c r="D184" s="16"/>
      <c r="E184" s="17"/>
      <c r="F184" s="15">
        <v>0</v>
      </c>
      <c r="L184" s="94"/>
      <c r="M184"/>
    </row>
    <row r="185" spans="1:13" x14ac:dyDescent="0.2">
      <c r="A185" s="17" t="s">
        <v>61</v>
      </c>
      <c r="B185" s="17"/>
      <c r="C185" s="17"/>
      <c r="D185" s="17"/>
      <c r="E185" s="17"/>
      <c r="F185" s="15">
        <v>0</v>
      </c>
      <c r="L185" s="94"/>
      <c r="M185"/>
    </row>
    <row r="186" spans="1:13" x14ac:dyDescent="0.2">
      <c r="A186" s="267" t="s">
        <v>62</v>
      </c>
      <c r="B186" s="267"/>
      <c r="C186" s="267"/>
      <c r="D186" s="267"/>
      <c r="E186" s="18"/>
      <c r="F186" s="19">
        <f>F27+F24+F23+F8+F6</f>
        <v>0</v>
      </c>
      <c r="L186" s="94"/>
      <c r="M186"/>
    </row>
    <row r="187" spans="1:13" x14ac:dyDescent="0.2">
      <c r="A187" s="264" t="s">
        <v>63</v>
      </c>
      <c r="B187" s="264"/>
      <c r="C187" s="264"/>
      <c r="D187" s="264"/>
      <c r="E187" s="17"/>
      <c r="F187" s="15">
        <f>SUM(F179:F186)</f>
        <v>0</v>
      </c>
      <c r="L187" s="94"/>
      <c r="M187"/>
    </row>
    <row r="188" spans="1:13" x14ac:dyDescent="0.2">
      <c r="A188" s="268"/>
      <c r="B188" s="268"/>
      <c r="C188" s="268"/>
      <c r="D188" s="268"/>
      <c r="E188" s="268"/>
      <c r="F188" s="268"/>
      <c r="L188" s="94"/>
      <c r="M188"/>
    </row>
    <row r="189" spans="1:13" x14ac:dyDescent="0.2">
      <c r="A189" s="268"/>
      <c r="B189" s="268"/>
      <c r="C189" s="268"/>
      <c r="D189" s="268"/>
      <c r="E189" s="268"/>
      <c r="F189" s="268"/>
      <c r="L189" s="94"/>
      <c r="M189"/>
    </row>
    <row r="190" spans="1:13" x14ac:dyDescent="0.2">
      <c r="A190" s="268"/>
      <c r="B190" s="268"/>
      <c r="C190" s="268"/>
      <c r="D190" s="268"/>
      <c r="E190" s="268"/>
      <c r="F190" s="268"/>
      <c r="L190" s="94"/>
      <c r="M190"/>
    </row>
    <row r="191" spans="1:13" x14ac:dyDescent="0.2">
      <c r="A191" s="266" t="s">
        <v>71</v>
      </c>
      <c r="B191" s="266"/>
      <c r="C191" s="266"/>
      <c r="D191" s="266"/>
      <c r="E191" s="266"/>
      <c r="F191" s="266"/>
      <c r="L191" s="94"/>
      <c r="M191"/>
    </row>
    <row r="192" spans="1:13" x14ac:dyDescent="0.2">
      <c r="A192" s="268"/>
      <c r="B192" s="268"/>
      <c r="C192" s="268"/>
      <c r="D192" s="268"/>
      <c r="E192" s="268"/>
      <c r="F192" s="268"/>
      <c r="L192" s="94"/>
      <c r="M192"/>
    </row>
    <row r="193" spans="1:13" x14ac:dyDescent="0.2">
      <c r="A193" s="266" t="s">
        <v>65</v>
      </c>
      <c r="B193" s="266"/>
      <c r="C193" s="266"/>
      <c r="D193" s="266"/>
      <c r="E193" s="17"/>
      <c r="F193" s="15">
        <v>0</v>
      </c>
      <c r="L193" s="94"/>
      <c r="M193"/>
    </row>
    <row r="194" spans="1:13" x14ac:dyDescent="0.2">
      <c r="A194" s="17" t="s">
        <v>162</v>
      </c>
      <c r="B194" s="17"/>
      <c r="C194" s="17"/>
      <c r="D194" s="17"/>
      <c r="E194" s="17"/>
      <c r="F194" s="15">
        <f>G46</f>
        <v>-60000</v>
      </c>
      <c r="L194" s="94"/>
      <c r="M194"/>
    </row>
    <row r="195" spans="1:13" x14ac:dyDescent="0.2">
      <c r="A195" s="266" t="s">
        <v>66</v>
      </c>
      <c r="B195" s="266"/>
      <c r="C195" s="266"/>
      <c r="D195" s="266"/>
      <c r="E195" s="17"/>
      <c r="F195" s="15">
        <f>SUM(F114)</f>
        <v>-2109656</v>
      </c>
      <c r="L195" s="94"/>
      <c r="M195"/>
    </row>
    <row r="196" spans="1:13" x14ac:dyDescent="0.2">
      <c r="A196" s="266" t="s">
        <v>67</v>
      </c>
      <c r="B196" s="266"/>
      <c r="C196" s="266"/>
      <c r="D196" s="266"/>
      <c r="E196" s="17"/>
      <c r="F196" s="15">
        <f>SUM(F117)</f>
        <v>-424736</v>
      </c>
      <c r="L196" s="94"/>
      <c r="M196"/>
    </row>
    <row r="197" spans="1:13" x14ac:dyDescent="0.2">
      <c r="A197" s="266" t="s">
        <v>68</v>
      </c>
      <c r="B197" s="266"/>
      <c r="C197" s="266"/>
      <c r="D197" s="266"/>
      <c r="E197" s="17"/>
      <c r="F197" s="15">
        <f>F90+F89+F87+F84+G35+F39+F35+F85+F86+F88+F83</f>
        <v>2594392</v>
      </c>
      <c r="L197" s="94"/>
      <c r="M197"/>
    </row>
    <row r="198" spans="1:13" x14ac:dyDescent="0.2">
      <c r="A198" s="17" t="s">
        <v>72</v>
      </c>
      <c r="B198" s="17"/>
      <c r="C198" s="17"/>
      <c r="D198" s="17"/>
      <c r="E198" s="17"/>
      <c r="F198" s="15">
        <v>0</v>
      </c>
      <c r="L198" s="94"/>
      <c r="M198"/>
    </row>
    <row r="199" spans="1:13" x14ac:dyDescent="0.2">
      <c r="A199" s="17" t="s">
        <v>73</v>
      </c>
      <c r="B199" s="17"/>
      <c r="C199" s="17"/>
      <c r="D199" s="17"/>
      <c r="E199" s="17"/>
      <c r="F199" s="15">
        <v>0</v>
      </c>
      <c r="L199" s="94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94"/>
      <c r="M200"/>
    </row>
    <row r="201" spans="1:13" x14ac:dyDescent="0.2">
      <c r="A201" s="264" t="s">
        <v>63</v>
      </c>
      <c r="B201" s="264"/>
      <c r="C201" s="264"/>
      <c r="D201" s="264"/>
      <c r="E201" s="17"/>
      <c r="F201" s="15">
        <f>SUM(F193:F200)</f>
        <v>0</v>
      </c>
      <c r="L201" s="94"/>
      <c r="M201"/>
    </row>
    <row r="202" spans="1:13" x14ac:dyDescent="0.2">
      <c r="A202" s="24"/>
      <c r="B202" s="25"/>
      <c r="C202" s="26"/>
      <c r="D202" s="27"/>
      <c r="E202" s="27"/>
      <c r="F202" s="28"/>
      <c r="L202" s="94"/>
      <c r="M202"/>
    </row>
    <row r="203" spans="1:13" x14ac:dyDescent="0.2">
      <c r="A203" s="24"/>
      <c r="B203" s="25"/>
      <c r="C203" s="26"/>
      <c r="D203" s="27"/>
      <c r="E203" s="27"/>
      <c r="F203" s="28"/>
      <c r="L203" s="94"/>
      <c r="M203"/>
    </row>
    <row r="204" spans="1:13" x14ac:dyDescent="0.2">
      <c r="A204" s="261" t="s">
        <v>74</v>
      </c>
      <c r="B204" s="261"/>
      <c r="C204" s="261"/>
      <c r="D204" s="261"/>
      <c r="E204" s="261"/>
      <c r="F204" s="261"/>
      <c r="L204" s="94"/>
      <c r="M204"/>
    </row>
    <row r="205" spans="1:13" x14ac:dyDescent="0.2">
      <c r="A205" s="263"/>
      <c r="B205" s="263"/>
      <c r="C205" s="263"/>
      <c r="D205" s="263"/>
      <c r="E205" s="263"/>
      <c r="F205" s="263"/>
      <c r="L205" s="94"/>
      <c r="M205"/>
    </row>
    <row r="206" spans="1:13" x14ac:dyDescent="0.2">
      <c r="A206" s="29"/>
      <c r="B206" s="29"/>
      <c r="C206" s="29"/>
      <c r="D206" s="30"/>
      <c r="E206" s="30"/>
      <c r="F206" s="31"/>
      <c r="L206" s="94"/>
      <c r="M206"/>
    </row>
    <row r="207" spans="1:13" x14ac:dyDescent="0.2">
      <c r="A207" s="33" t="s">
        <v>145</v>
      </c>
      <c r="B207" s="32"/>
      <c r="C207" s="32"/>
      <c r="D207" s="32"/>
      <c r="E207" s="32"/>
      <c r="F207" s="31">
        <f>SUM(F151,F179)</f>
        <v>0</v>
      </c>
      <c r="L207" s="94"/>
      <c r="M207"/>
    </row>
    <row r="208" spans="1:13" x14ac:dyDescent="0.2">
      <c r="A208" s="33" t="s">
        <v>146</v>
      </c>
      <c r="B208" s="32"/>
      <c r="C208" s="32"/>
      <c r="D208" s="32"/>
      <c r="E208" s="33"/>
      <c r="F208" s="31">
        <f>SUM(F152,F180)</f>
        <v>0</v>
      </c>
      <c r="L208" s="94"/>
      <c r="M208"/>
    </row>
    <row r="209" spans="1:13" x14ac:dyDescent="0.2">
      <c r="A209" s="261" t="s">
        <v>155</v>
      </c>
      <c r="B209" s="261"/>
      <c r="C209" s="261"/>
      <c r="D209" s="261"/>
      <c r="E209" s="33"/>
      <c r="F209" s="31">
        <f>SUM(F153,F181)</f>
        <v>-2615088</v>
      </c>
      <c r="L209" s="94"/>
      <c r="M209"/>
    </row>
    <row r="210" spans="1:13" x14ac:dyDescent="0.2">
      <c r="A210" s="261" t="s">
        <v>160</v>
      </c>
      <c r="B210" s="261"/>
      <c r="C210" s="261"/>
      <c r="D210" s="261"/>
      <c r="E210" s="33"/>
      <c r="F210" s="31">
        <f>F154+F182</f>
        <v>0</v>
      </c>
      <c r="L210" s="94"/>
      <c r="M210"/>
    </row>
    <row r="211" spans="1:13" x14ac:dyDescent="0.2">
      <c r="A211" s="261" t="s">
        <v>156</v>
      </c>
      <c r="B211" s="261"/>
      <c r="C211" s="261"/>
      <c r="D211" s="261"/>
      <c r="E211" s="33"/>
      <c r="F211" s="31">
        <f>F155+F183</f>
        <v>0</v>
      </c>
      <c r="L211" s="94"/>
      <c r="M211"/>
    </row>
    <row r="212" spans="1:13" x14ac:dyDescent="0.2">
      <c r="A212" s="32" t="s">
        <v>161</v>
      </c>
      <c r="B212" s="32"/>
      <c r="C212" s="32"/>
      <c r="D212" s="32"/>
      <c r="E212" s="33"/>
      <c r="F212" s="31">
        <f>SUM(F184,F156)</f>
        <v>0</v>
      </c>
      <c r="L212" s="94"/>
      <c r="M212"/>
    </row>
    <row r="213" spans="1:13" x14ac:dyDescent="0.2">
      <c r="A213" s="33" t="s">
        <v>61</v>
      </c>
      <c r="B213" s="33"/>
      <c r="C213" s="33"/>
      <c r="D213" s="33"/>
      <c r="E213" s="33"/>
      <c r="F213" s="31">
        <f>F185+F157</f>
        <v>0</v>
      </c>
      <c r="L213" s="94"/>
      <c r="M213"/>
    </row>
    <row r="214" spans="1:13" x14ac:dyDescent="0.2">
      <c r="A214" s="261" t="s">
        <v>62</v>
      </c>
      <c r="B214" s="261"/>
      <c r="C214" s="261"/>
      <c r="D214" s="261"/>
      <c r="E214" s="33"/>
      <c r="F214" s="31">
        <f>F186+F158</f>
        <v>4000</v>
      </c>
      <c r="L214" s="94"/>
      <c r="M214"/>
    </row>
    <row r="215" spans="1:13" x14ac:dyDescent="0.2">
      <c r="A215" s="34" t="s">
        <v>149</v>
      </c>
      <c r="B215" s="34"/>
      <c r="C215" s="34"/>
      <c r="D215" s="34"/>
      <c r="E215" s="34"/>
      <c r="F215" s="35">
        <f>F159</f>
        <v>0</v>
      </c>
      <c r="L215" s="94"/>
      <c r="M215"/>
    </row>
    <row r="216" spans="1:13" x14ac:dyDescent="0.2">
      <c r="A216" s="261" t="s">
        <v>63</v>
      </c>
      <c r="B216" s="261"/>
      <c r="C216" s="261"/>
      <c r="D216" s="261"/>
      <c r="E216" s="33"/>
      <c r="F216" s="31">
        <f>SUM(F207:F215)</f>
        <v>-2611088</v>
      </c>
      <c r="L216" s="94"/>
      <c r="M216"/>
    </row>
    <row r="217" spans="1:13" x14ac:dyDescent="0.2">
      <c r="A217" s="33"/>
      <c r="B217" s="33"/>
      <c r="C217" s="33"/>
      <c r="D217" s="33"/>
      <c r="E217" s="33"/>
      <c r="F217" s="31"/>
      <c r="L217" s="94"/>
      <c r="M217"/>
    </row>
    <row r="218" spans="1:13" x14ac:dyDescent="0.2">
      <c r="A218" s="33"/>
      <c r="B218" s="33"/>
      <c r="C218" s="33"/>
      <c r="D218" s="33"/>
      <c r="E218" s="33"/>
      <c r="F218" s="31"/>
      <c r="L218" s="94"/>
      <c r="M218"/>
    </row>
    <row r="219" spans="1:13" x14ac:dyDescent="0.2">
      <c r="A219" s="263"/>
      <c r="B219" s="263"/>
      <c r="C219" s="263"/>
      <c r="D219" s="263"/>
      <c r="E219" s="263"/>
      <c r="F219" s="263"/>
      <c r="L219" s="94"/>
      <c r="M219"/>
    </row>
    <row r="220" spans="1:13" x14ac:dyDescent="0.2">
      <c r="A220" s="261" t="s">
        <v>76</v>
      </c>
      <c r="B220" s="261"/>
      <c r="C220" s="261"/>
      <c r="D220" s="261"/>
      <c r="E220" s="261"/>
      <c r="F220" s="261"/>
      <c r="L220" s="94"/>
      <c r="M220"/>
    </row>
    <row r="221" spans="1:13" x14ac:dyDescent="0.2">
      <c r="A221" s="263"/>
      <c r="B221" s="263"/>
      <c r="C221" s="263"/>
      <c r="D221" s="263"/>
      <c r="E221" s="263"/>
      <c r="F221" s="263"/>
      <c r="L221" s="94"/>
      <c r="M221"/>
    </row>
    <row r="222" spans="1:13" x14ac:dyDescent="0.2">
      <c r="A222" s="261" t="s">
        <v>65</v>
      </c>
      <c r="B222" s="261"/>
      <c r="C222" s="261"/>
      <c r="D222" s="261"/>
      <c r="E222" s="33"/>
      <c r="F222" s="31">
        <f>SUM(F193,F166)</f>
        <v>-4961088</v>
      </c>
      <c r="L222" s="94"/>
      <c r="M222"/>
    </row>
    <row r="223" spans="1:13" x14ac:dyDescent="0.2">
      <c r="A223" s="33" t="s">
        <v>162</v>
      </c>
      <c r="B223" s="33"/>
      <c r="C223" s="33"/>
      <c r="D223" s="33"/>
      <c r="E223" s="33"/>
      <c r="F223" s="31">
        <f>F194+F167</f>
        <v>-60000</v>
      </c>
      <c r="L223" s="94"/>
      <c r="M223"/>
    </row>
    <row r="224" spans="1:13" x14ac:dyDescent="0.2">
      <c r="A224" s="261" t="s">
        <v>66</v>
      </c>
      <c r="B224" s="261"/>
      <c r="C224" s="261"/>
      <c r="D224" s="261"/>
      <c r="E224" s="33"/>
      <c r="F224" s="31">
        <f>F195+F168</f>
        <v>-2109656</v>
      </c>
      <c r="L224" s="94"/>
      <c r="M224"/>
    </row>
    <row r="225" spans="1:13" x14ac:dyDescent="0.2">
      <c r="A225" s="261" t="s">
        <v>67</v>
      </c>
      <c r="B225" s="261"/>
      <c r="C225" s="261"/>
      <c r="D225" s="261"/>
      <c r="E225" s="33"/>
      <c r="F225" s="31">
        <f>F196+F169</f>
        <v>-424736</v>
      </c>
      <c r="L225" s="94"/>
      <c r="M225"/>
    </row>
    <row r="226" spans="1:13" x14ac:dyDescent="0.2">
      <c r="A226" s="261" t="s">
        <v>68</v>
      </c>
      <c r="B226" s="261"/>
      <c r="C226" s="261"/>
      <c r="D226" s="261"/>
      <c r="E226" s="33"/>
      <c r="F226" s="31">
        <f>F197+F170</f>
        <v>4944392</v>
      </c>
      <c r="L226" s="94"/>
      <c r="M226"/>
    </row>
    <row r="227" spans="1:13" x14ac:dyDescent="0.2">
      <c r="A227" s="33" t="s">
        <v>72</v>
      </c>
      <c r="B227" s="33"/>
      <c r="C227" s="33"/>
      <c r="D227" s="33"/>
      <c r="E227" s="33"/>
      <c r="F227" s="31">
        <f>SUM(F198,F171)</f>
        <v>0</v>
      </c>
      <c r="L227" s="94"/>
      <c r="M227"/>
    </row>
    <row r="228" spans="1:13" x14ac:dyDescent="0.2">
      <c r="A228" s="33" t="s">
        <v>73</v>
      </c>
      <c r="B228" s="33"/>
      <c r="C228" s="33"/>
      <c r="D228" s="33"/>
      <c r="E228" s="33"/>
      <c r="F228" s="31">
        <f>SUM(F199,F172)</f>
        <v>0</v>
      </c>
      <c r="L228" s="94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28">
        <f>F200+F174</f>
        <v>0</v>
      </c>
      <c r="L229" s="94"/>
      <c r="M229"/>
    </row>
    <row r="230" spans="1:13" x14ac:dyDescent="0.2">
      <c r="A230" s="262" t="s">
        <v>63</v>
      </c>
      <c r="B230" s="262"/>
      <c r="C230" s="262"/>
      <c r="D230" s="262"/>
      <c r="E230" s="33"/>
      <c r="F230" s="31">
        <f>SUM(F222:F229)</f>
        <v>-2611088</v>
      </c>
      <c r="L230" s="94"/>
      <c r="M230"/>
    </row>
    <row r="231" spans="1:13" x14ac:dyDescent="0.2">
      <c r="L231" s="94"/>
      <c r="M231"/>
    </row>
    <row r="232" spans="1:13" x14ac:dyDescent="0.2">
      <c r="L232" s="94"/>
      <c r="M232"/>
    </row>
  </sheetData>
  <mergeCells count="82">
    <mergeCell ref="A230:D230"/>
    <mergeCell ref="A221:F221"/>
    <mergeCell ref="A222:D222"/>
    <mergeCell ref="A224:D224"/>
    <mergeCell ref="A225:D225"/>
    <mergeCell ref="A226:D226"/>
    <mergeCell ref="A211:D211"/>
    <mergeCell ref="A214:D214"/>
    <mergeCell ref="A216:D216"/>
    <mergeCell ref="A219:F219"/>
    <mergeCell ref="A220:F220"/>
    <mergeCell ref="A201:D201"/>
    <mergeCell ref="A204:F204"/>
    <mergeCell ref="A205:F205"/>
    <mergeCell ref="A209:D209"/>
    <mergeCell ref="A210:D210"/>
    <mergeCell ref="A192:F192"/>
    <mergeCell ref="A193:D193"/>
    <mergeCell ref="A195:D195"/>
    <mergeCell ref="A196:D196"/>
    <mergeCell ref="A197:D197"/>
    <mergeCell ref="A183:D183"/>
    <mergeCell ref="A186:D186"/>
    <mergeCell ref="A187:D187"/>
    <mergeCell ref="A188:F190"/>
    <mergeCell ref="A191:F191"/>
    <mergeCell ref="A170:D170"/>
    <mergeCell ref="A175:D175"/>
    <mergeCell ref="A177:F177"/>
    <mergeCell ref="A180:D180"/>
    <mergeCell ref="A182:D182"/>
    <mergeCell ref="A164:F164"/>
    <mergeCell ref="A165:F165"/>
    <mergeCell ref="A166:D166"/>
    <mergeCell ref="A168:D168"/>
    <mergeCell ref="A169:D169"/>
    <mergeCell ref="A154:D154"/>
    <mergeCell ref="A155:D155"/>
    <mergeCell ref="A158:D158"/>
    <mergeCell ref="A160:D160"/>
    <mergeCell ref="A161:F163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309" t="s">
        <v>82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404" t="s">
        <v>19</v>
      </c>
      <c r="B4" s="406" t="s">
        <v>0</v>
      </c>
      <c r="C4" s="404" t="s">
        <v>44</v>
      </c>
      <c r="D4" s="404" t="s">
        <v>21</v>
      </c>
      <c r="E4" s="408" t="s">
        <v>168</v>
      </c>
      <c r="F4" s="410" t="s">
        <v>177</v>
      </c>
      <c r="G4" s="411"/>
      <c r="H4" s="411"/>
      <c r="I4" s="412"/>
      <c r="J4" s="408" t="s">
        <v>172</v>
      </c>
      <c r="K4" s="413" t="s">
        <v>178</v>
      </c>
      <c r="L4" s="414" t="s">
        <v>179</v>
      </c>
    </row>
    <row r="5" spans="1:12" ht="41.25" customHeight="1" x14ac:dyDescent="0.2">
      <c r="A5" s="405"/>
      <c r="B5" s="407"/>
      <c r="C5" s="405"/>
      <c r="D5" s="405"/>
      <c r="E5" s="409"/>
      <c r="F5" s="130" t="s">
        <v>43</v>
      </c>
      <c r="G5" s="131" t="s">
        <v>173</v>
      </c>
      <c r="H5" s="131" t="s">
        <v>176</v>
      </c>
      <c r="I5" s="131" t="s">
        <v>174</v>
      </c>
      <c r="J5" s="409"/>
      <c r="K5" s="413"/>
      <c r="L5" s="414"/>
    </row>
    <row r="6" spans="1:12" x14ac:dyDescent="0.2">
      <c r="A6" s="384" t="s">
        <v>38</v>
      </c>
      <c r="B6" s="280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96">
        <v>41943</v>
      </c>
      <c r="L6" s="4">
        <f>J6-K6</f>
        <v>2000</v>
      </c>
    </row>
    <row r="7" spans="1:12" x14ac:dyDescent="0.2">
      <c r="A7" s="384"/>
      <c r="B7" s="2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84"/>
      <c r="B8" s="280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96">
        <v>1496</v>
      </c>
      <c r="L8" s="4">
        <f t="shared" si="1"/>
        <v>61</v>
      </c>
    </row>
    <row r="9" spans="1:12" x14ac:dyDescent="0.2">
      <c r="A9" s="384"/>
      <c r="B9" s="281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">
      <c r="A10" s="384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5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6234076</v>
      </c>
      <c r="L11" s="4">
        <f t="shared" si="1"/>
        <v>771187</v>
      </c>
    </row>
    <row r="12" spans="1:12" x14ac:dyDescent="0.2">
      <c r="A12" s="386"/>
      <c r="B12" s="2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4322095</v>
      </c>
      <c r="L12" s="4">
        <f t="shared" si="1"/>
        <v>177905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17531375</v>
      </c>
      <c r="L13" s="4">
        <f t="shared" si="1"/>
        <v>2215125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14388859</v>
      </c>
      <c r="L14" s="4">
        <f>J14-K14</f>
        <v>1870091</v>
      </c>
    </row>
    <row r="15" spans="1:12" x14ac:dyDescent="0.2">
      <c r="A15" s="385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87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87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87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87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88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25189858</v>
      </c>
      <c r="L20" s="4">
        <f t="shared" si="1"/>
        <v>12024954</v>
      </c>
    </row>
    <row r="21" spans="1:13" x14ac:dyDescent="0.2">
      <c r="A21" s="389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89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89"/>
      <c r="B23" s="243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">
      <c r="A24" s="390"/>
      <c r="B24" s="244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">
      <c r="A25" s="295" t="s">
        <v>132</v>
      </c>
      <c r="B25" s="37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96"/>
      <c r="B26" s="373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97"/>
      <c r="B27" s="129" t="s">
        <v>128</v>
      </c>
      <c r="C27" s="111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96">
        <v>248233081</v>
      </c>
      <c r="L28" s="4">
        <f t="shared" si="1"/>
        <v>39974145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96">
        <v>1917505</v>
      </c>
      <c r="L29" s="4">
        <f t="shared" si="1"/>
        <v>367071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96">
        <v>40978714</v>
      </c>
      <c r="L30" s="4">
        <f t="shared" si="1"/>
        <v>3802932</v>
      </c>
    </row>
    <row r="31" spans="1:13" ht="34.5" customHeight="1" x14ac:dyDescent="0.2">
      <c r="A31" s="381" t="s">
        <v>85</v>
      </c>
      <c r="B31" s="382"/>
      <c r="C31" s="383"/>
      <c r="D31" s="122">
        <f t="shared" ref="D31:L31" si="2">SUM(D6:D30)</f>
        <v>426209554</v>
      </c>
      <c r="E31" s="122">
        <f t="shared" si="2"/>
        <v>521744064</v>
      </c>
      <c r="F31" s="122">
        <f t="shared" si="2"/>
        <v>0</v>
      </c>
      <c r="G31" s="122">
        <f t="shared" si="2"/>
        <v>-3633008</v>
      </c>
      <c r="H31" s="122">
        <f t="shared" si="2"/>
        <v>2000</v>
      </c>
      <c r="I31" s="122">
        <f t="shared" si="2"/>
        <v>-1328080</v>
      </c>
      <c r="J31" s="122">
        <f t="shared" si="2"/>
        <v>516784976</v>
      </c>
      <c r="K31" s="123">
        <f t="shared" si="2"/>
        <v>455578705</v>
      </c>
      <c r="L31" s="122">
        <f t="shared" si="2"/>
        <v>61206271</v>
      </c>
    </row>
    <row r="32" spans="1:13" ht="12.75" customHeight="1" x14ac:dyDescent="0.2">
      <c r="A32" s="295" t="s">
        <v>18</v>
      </c>
      <c r="B32" s="28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">
      <c r="A33" s="296"/>
      <c r="B33" s="28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96"/>
      <c r="B34" s="28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96"/>
      <c r="B35" s="287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98">
        <v>7417651</v>
      </c>
      <c r="L35" s="4">
        <f t="shared" si="4"/>
        <v>11901332</v>
      </c>
    </row>
    <row r="36" spans="1:12" x14ac:dyDescent="0.2">
      <c r="A36" s="296"/>
      <c r="B36" s="28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96"/>
      <c r="B37" s="287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98">
        <v>76257</v>
      </c>
      <c r="L37" s="4">
        <f t="shared" si="4"/>
        <v>517149</v>
      </c>
    </row>
    <row r="38" spans="1:12" x14ac:dyDescent="0.2">
      <c r="A38" s="296"/>
      <c r="B38" s="28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96"/>
      <c r="B39" s="288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98">
        <v>83538</v>
      </c>
      <c r="L39" s="38">
        <f t="shared" si="4"/>
        <v>1681</v>
      </c>
    </row>
    <row r="40" spans="1:12" x14ac:dyDescent="0.2">
      <c r="A40" s="296"/>
      <c r="B40" s="243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96"/>
      <c r="B41" s="28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96"/>
      <c r="B42" s="285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98">
        <v>293596047</v>
      </c>
      <c r="L42" s="4">
        <f t="shared" si="4"/>
        <v>44145401</v>
      </c>
    </row>
    <row r="43" spans="1:12" x14ac:dyDescent="0.2">
      <c r="A43" s="297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">
      <c r="A44" s="241" t="s">
        <v>24</v>
      </c>
      <c r="B44" s="243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">
      <c r="A45" s="242"/>
      <c r="B45" s="24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">
      <c r="A46" s="241" t="s">
        <v>30</v>
      </c>
      <c r="B46" s="243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98">
        <v>12676500</v>
      </c>
      <c r="L46" s="4">
        <f t="shared" si="4"/>
        <v>0</v>
      </c>
    </row>
    <row r="47" spans="1:12" x14ac:dyDescent="0.2">
      <c r="A47" s="242"/>
      <c r="B47" s="24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">
      <c r="A48" s="241" t="s">
        <v>138</v>
      </c>
      <c r="B48" s="270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">
      <c r="A49" s="260"/>
      <c r="B49" s="271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13549126</v>
      </c>
      <c r="L49" s="4">
        <f>J49-K49</f>
        <v>2709824</v>
      </c>
    </row>
    <row r="50" spans="1:12" x14ac:dyDescent="0.2">
      <c r="A50" s="241" t="s">
        <v>48</v>
      </c>
      <c r="B50" s="270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9"/>
      <c r="B51" s="271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69"/>
      <c r="B52" s="271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9"/>
      <c r="B53" s="271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">
      <c r="A54" s="269"/>
      <c r="B54" s="271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9"/>
      <c r="B55" s="271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">
      <c r="A56" s="269"/>
      <c r="B56" s="271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9"/>
      <c r="B57" s="271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9"/>
      <c r="B58" s="271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9"/>
      <c r="B59" s="271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69"/>
      <c r="B60" s="271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69"/>
      <c r="B61" s="271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">
      <c r="A62" s="241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">
      <c r="A63" s="269"/>
      <c r="B63" s="294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770000</v>
      </c>
      <c r="L63" s="4">
        <f t="shared" si="4"/>
        <v>200000</v>
      </c>
    </row>
    <row r="64" spans="1:12" x14ac:dyDescent="0.2">
      <c r="A64" s="269"/>
      <c r="B64" s="294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950000</v>
      </c>
      <c r="L64" s="4">
        <f t="shared" si="4"/>
        <v>9841000</v>
      </c>
    </row>
    <row r="65" spans="1:12" x14ac:dyDescent="0.2">
      <c r="A65" s="269"/>
      <c r="B65" s="294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144550</v>
      </c>
      <c r="L65" s="4">
        <f t="shared" si="4"/>
        <v>2967732</v>
      </c>
    </row>
    <row r="66" spans="1:12" x14ac:dyDescent="0.2">
      <c r="A66" s="269"/>
      <c r="B66" s="294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69"/>
      <c r="B67" s="294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">
      <c r="A68" s="269"/>
      <c r="B68" s="294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">
      <c r="A69" s="269"/>
      <c r="B69" s="294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">
      <c r="A70" s="269"/>
      <c r="B70" s="294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6921600</v>
      </c>
      <c r="L70" s="4">
        <f t="shared" si="4"/>
        <v>7078392</v>
      </c>
    </row>
    <row r="71" spans="1:12" x14ac:dyDescent="0.2">
      <c r="A71" s="269"/>
      <c r="B71" s="294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">
      <c r="A72" s="269"/>
      <c r="B72" s="294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1868832</v>
      </c>
      <c r="L72" s="4">
        <f t="shared" si="4"/>
        <v>3259089</v>
      </c>
    </row>
    <row r="73" spans="1:12" x14ac:dyDescent="0.2">
      <c r="A73" s="269"/>
      <c r="B73" s="294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">
      <c r="A74" s="269"/>
      <c r="B74" s="294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">
      <c r="A75" s="269"/>
      <c r="B75" s="294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">
      <c r="A76" s="269"/>
      <c r="B76" s="294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">
      <c r="A77" s="269"/>
      <c r="B77" s="294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">
      <c r="A78" s="269"/>
      <c r="B78" s="294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">
      <c r="A79" s="269"/>
      <c r="B79" s="294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">
      <c r="A80" s="242"/>
      <c r="B80" s="294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">
      <c r="A81" s="378" t="s">
        <v>127</v>
      </c>
      <c r="B81" s="372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2637070</v>
      </c>
      <c r="L81" s="4">
        <f t="shared" si="4"/>
        <v>527414</v>
      </c>
    </row>
    <row r="82" spans="1:13" x14ac:dyDescent="0.2">
      <c r="A82" s="379"/>
      <c r="B82" s="377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461485</v>
      </c>
      <c r="L82" s="4">
        <f t="shared" si="4"/>
        <v>92298</v>
      </c>
    </row>
    <row r="83" spans="1:13" x14ac:dyDescent="0.2">
      <c r="A83" s="379"/>
      <c r="B83" s="377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">
      <c r="A84" s="379"/>
      <c r="B84" s="377"/>
      <c r="C84" s="116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">
      <c r="A85" s="379"/>
      <c r="B85" s="377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">
      <c r="A86" s="379"/>
      <c r="B86" s="377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">
      <c r="A87" s="379"/>
      <c r="B87" s="377"/>
      <c r="C87" s="116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98">
        <v>3283622</v>
      </c>
      <c r="L87" s="4">
        <f t="shared" si="4"/>
        <v>703937</v>
      </c>
      <c r="M87" s="132"/>
    </row>
    <row r="88" spans="1:13" x14ac:dyDescent="0.2">
      <c r="A88" s="379"/>
      <c r="B88" s="377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">
      <c r="A89" s="379"/>
      <c r="B89" s="377"/>
      <c r="C89" s="116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98">
        <v>666180</v>
      </c>
      <c r="L89" s="38">
        <f t="shared" si="4"/>
        <v>393698</v>
      </c>
      <c r="M89" s="132"/>
    </row>
    <row r="90" spans="1:13" x14ac:dyDescent="0.2">
      <c r="A90" s="379"/>
      <c r="B90" s="377"/>
      <c r="C90" s="116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98">
        <v>900000</v>
      </c>
      <c r="L90" s="4">
        <f t="shared" si="4"/>
        <v>0</v>
      </c>
      <c r="M90" s="132"/>
    </row>
    <row r="91" spans="1:13" x14ac:dyDescent="0.2">
      <c r="A91" s="379"/>
      <c r="B91" s="377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262453</v>
      </c>
      <c r="L91" s="4">
        <f t="shared" si="4"/>
        <v>0</v>
      </c>
      <c r="M91" s="132"/>
    </row>
    <row r="92" spans="1:13" x14ac:dyDescent="0.2">
      <c r="A92" s="379"/>
      <c r="B92" s="377"/>
      <c r="C92" s="116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98">
        <v>721800</v>
      </c>
      <c r="L92" s="4">
        <f t="shared" si="4"/>
        <v>0</v>
      </c>
      <c r="M92" s="132"/>
    </row>
    <row r="93" spans="1:13" ht="13.5" customHeight="1" x14ac:dyDescent="0.2">
      <c r="A93" s="379"/>
      <c r="B93" s="377"/>
      <c r="C93" s="116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98">
        <v>3314830</v>
      </c>
      <c r="L93" s="4">
        <f t="shared" si="4"/>
        <v>4040370</v>
      </c>
    </row>
    <row r="94" spans="1:13" ht="13.5" customHeight="1" x14ac:dyDescent="0.2">
      <c r="A94" s="379"/>
      <c r="B94" s="377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1160752</v>
      </c>
      <c r="L94" s="4">
        <f t="shared" si="4"/>
        <v>1090900</v>
      </c>
    </row>
    <row r="95" spans="1:13" x14ac:dyDescent="0.2">
      <c r="A95" s="379"/>
      <c r="B95" s="377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">
      <c r="A96" s="380"/>
      <c r="B96" s="373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">
      <c r="A97" s="381" t="s">
        <v>86</v>
      </c>
      <c r="B97" s="382"/>
      <c r="C97" s="383"/>
      <c r="D97" s="122">
        <f t="shared" ref="D97:L97" si="5">SUM(D32:D96)</f>
        <v>426209554</v>
      </c>
      <c r="E97" s="122">
        <f t="shared" si="5"/>
        <v>521744064</v>
      </c>
      <c r="F97" s="122">
        <f t="shared" si="5"/>
        <v>0</v>
      </c>
      <c r="G97" s="122">
        <f t="shared" si="5"/>
        <v>-3633008</v>
      </c>
      <c r="H97" s="122">
        <f t="shared" si="5"/>
        <v>2000</v>
      </c>
      <c r="I97" s="122">
        <f t="shared" si="5"/>
        <v>-1328080</v>
      </c>
      <c r="J97" s="122">
        <f t="shared" si="5"/>
        <v>516784976</v>
      </c>
      <c r="K97" s="122">
        <f t="shared" si="5"/>
        <v>374332345</v>
      </c>
      <c r="L97" s="122">
        <f t="shared" si="5"/>
        <v>142452631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0">
        <v>43799</v>
      </c>
      <c r="L102" s="55"/>
    </row>
    <row r="103" spans="1:12" s="79" customFormat="1" ht="33.75" x14ac:dyDescent="0.2">
      <c r="A103" s="289" t="s">
        <v>101</v>
      </c>
      <c r="B103" s="290"/>
      <c r="C103" s="78" t="s">
        <v>44</v>
      </c>
      <c r="D103" s="80" t="s">
        <v>21</v>
      </c>
      <c r="E103" s="80" t="s">
        <v>168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172</v>
      </c>
      <c r="K103" s="99" t="s">
        <v>178</v>
      </c>
    </row>
    <row r="104" spans="1:12" x14ac:dyDescent="0.2">
      <c r="A104" s="291"/>
      <c r="B104" s="278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">
      <c r="A105" s="291"/>
      <c r="B105" s="278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">
      <c r="A106" s="291"/>
      <c r="B106" s="278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91"/>
      <c r="B107" s="278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91"/>
      <c r="B108" s="278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">
      <c r="A109" s="291"/>
      <c r="B109" s="278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">
      <c r="A110" s="291"/>
      <c r="B110" s="278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">
      <c r="A111" s="291"/>
      <c r="B111" s="278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">
      <c r="A112" s="291"/>
      <c r="B112" s="278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">
      <c r="A113" s="291"/>
      <c r="B113" s="278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">
      <c r="A114" s="291"/>
      <c r="B114" s="278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3407070</v>
      </c>
    </row>
    <row r="115" spans="1:12" x14ac:dyDescent="0.2">
      <c r="A115" s="291"/>
      <c r="B115" s="278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950000</v>
      </c>
    </row>
    <row r="116" spans="1:12" x14ac:dyDescent="0.2">
      <c r="A116" s="291"/>
      <c r="B116" s="278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">
      <c r="A117" s="291"/>
      <c r="B117" s="278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">
      <c r="A118" s="291"/>
      <c r="B118" s="278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91"/>
      <c r="B119" s="278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91"/>
      <c r="B120" s="278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">
      <c r="A121" s="291"/>
      <c r="B121" s="278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91"/>
      <c r="B122" s="278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91"/>
      <c r="B123" s="278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">
      <c r="A124" s="291"/>
      <c r="B124" s="278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">
      <c r="A125" s="291"/>
      <c r="B125" s="278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">
      <c r="A126" s="291"/>
      <c r="B126" s="278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">
      <c r="A127" s="291"/>
      <c r="B127" s="278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">
      <c r="A128" s="291"/>
      <c r="B128" s="278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">
      <c r="A129" s="291"/>
      <c r="B129" s="278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">
      <c r="A130" s="291"/>
      <c r="B130" s="278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">
      <c r="A131" s="291"/>
      <c r="B131" s="278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19">
        <f t="shared" si="32"/>
        <v>17986863</v>
      </c>
    </row>
    <row r="132" spans="1:12" x14ac:dyDescent="0.2">
      <c r="A132" s="291"/>
      <c r="B132" s="278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13599126</v>
      </c>
    </row>
    <row r="133" spans="1:12" x14ac:dyDescent="0.2">
      <c r="A133" s="291"/>
      <c r="B133" s="278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2">
        <f t="shared" si="34"/>
        <v>31585989</v>
      </c>
      <c r="L133" s="1"/>
    </row>
    <row r="134" spans="1:12" x14ac:dyDescent="0.2">
      <c r="A134" s="291"/>
      <c r="B134" s="278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">
      <c r="A135" s="291"/>
      <c r="B135" s="278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">
      <c r="A136" s="291"/>
      <c r="B136" s="278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">
      <c r="A137" s="291"/>
      <c r="B137" s="278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">
      <c r="A138" s="291"/>
      <c r="B138" s="278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">
      <c r="A139" s="291"/>
      <c r="B139" s="278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91"/>
      <c r="B140" s="278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91"/>
      <c r="B141" s="278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91"/>
      <c r="B142" s="278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">
      <c r="A143" s="291"/>
      <c r="B143" s="278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04">
        <f t="shared" si="42"/>
        <v>293596047</v>
      </c>
      <c r="L143" s="1"/>
    </row>
    <row r="144" spans="1:12" x14ac:dyDescent="0.2">
      <c r="A144" s="292"/>
      <c r="B144" s="293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A32:A43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2.28515625" customWidth="1"/>
    <col min="5" max="5" width="12.7109375" customWidth="1"/>
    <col min="6" max="6" width="13.28515625" customWidth="1"/>
    <col min="7" max="14" width="11.42578125" customWidth="1"/>
    <col min="15" max="15" width="12.42578125" customWidth="1"/>
    <col min="16" max="16" width="14.42578125" style="94" customWidth="1"/>
    <col min="17" max="17" width="11.5703125" customWidth="1"/>
  </cols>
  <sheetData>
    <row r="1" spans="1:17" x14ac:dyDescent="0.2">
      <c r="A1" s="428" t="s">
        <v>82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</row>
    <row r="2" spans="1:17" x14ac:dyDescent="0.2">
      <c r="F2" s="2"/>
    </row>
    <row r="3" spans="1:17" x14ac:dyDescent="0.2">
      <c r="E3" s="5"/>
      <c r="F3" s="3"/>
      <c r="P3" s="95"/>
    </row>
    <row r="4" spans="1:17" x14ac:dyDescent="0.2">
      <c r="A4" s="404" t="s">
        <v>19</v>
      </c>
      <c r="B4" s="406" t="s">
        <v>0</v>
      </c>
      <c r="C4" s="404" t="s">
        <v>44</v>
      </c>
      <c r="D4" s="404" t="s">
        <v>21</v>
      </c>
      <c r="E4" s="408" t="s">
        <v>172</v>
      </c>
      <c r="F4" s="410" t="s">
        <v>180</v>
      </c>
      <c r="G4" s="411"/>
      <c r="H4" s="411"/>
      <c r="I4" s="411"/>
      <c r="J4" s="411"/>
      <c r="K4" s="411"/>
      <c r="L4" s="411"/>
      <c r="M4" s="411"/>
      <c r="N4" s="412"/>
      <c r="O4" s="408" t="s">
        <v>181</v>
      </c>
      <c r="P4" s="413" t="s">
        <v>182</v>
      </c>
      <c r="Q4" s="414" t="s">
        <v>183</v>
      </c>
    </row>
    <row r="5" spans="1:17" ht="77.25" customHeight="1" x14ac:dyDescent="0.2">
      <c r="A5" s="405"/>
      <c r="B5" s="407"/>
      <c r="C5" s="405"/>
      <c r="D5" s="405"/>
      <c r="E5" s="409"/>
      <c r="F5" s="130" t="s">
        <v>43</v>
      </c>
      <c r="G5" s="131" t="s">
        <v>185</v>
      </c>
      <c r="H5" s="131" t="s">
        <v>186</v>
      </c>
      <c r="I5" s="131" t="s">
        <v>194</v>
      </c>
      <c r="J5" s="134" t="s">
        <v>187</v>
      </c>
      <c r="K5" s="134" t="s">
        <v>188</v>
      </c>
      <c r="L5" s="134" t="s">
        <v>190</v>
      </c>
      <c r="M5" s="134" t="s">
        <v>196</v>
      </c>
      <c r="N5" s="134" t="s">
        <v>189</v>
      </c>
      <c r="O5" s="409"/>
      <c r="P5" s="413"/>
      <c r="Q5" s="414"/>
    </row>
    <row r="6" spans="1:17" x14ac:dyDescent="0.2">
      <c r="A6" s="384" t="s">
        <v>38</v>
      </c>
      <c r="B6" s="280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96">
        <v>43624</v>
      </c>
      <c r="Q6" s="4">
        <f>O6-P6</f>
        <v>0</v>
      </c>
    </row>
    <row r="7" spans="1:17" x14ac:dyDescent="0.2">
      <c r="A7" s="384"/>
      <c r="B7" s="2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96">
        <v>10800</v>
      </c>
      <c r="Q7" s="4">
        <f t="shared" ref="Q7:Q31" si="1">O7-P7</f>
        <v>0</v>
      </c>
    </row>
    <row r="8" spans="1:17" x14ac:dyDescent="0.2">
      <c r="A8" s="384"/>
      <c r="B8" s="280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96">
        <v>1651</v>
      </c>
      <c r="Q8" s="4">
        <f t="shared" si="1"/>
        <v>0</v>
      </c>
    </row>
    <row r="9" spans="1:17" x14ac:dyDescent="0.2">
      <c r="A9" s="384"/>
      <c r="B9" s="281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17">
        <v>4812747</v>
      </c>
      <c r="Q9" s="38">
        <f t="shared" si="1"/>
        <v>0</v>
      </c>
    </row>
    <row r="10" spans="1:17" x14ac:dyDescent="0.2">
      <c r="A10" s="384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96">
        <v>10810958</v>
      </c>
      <c r="Q10" s="4">
        <f t="shared" si="1"/>
        <v>0</v>
      </c>
    </row>
    <row r="11" spans="1:17" x14ac:dyDescent="0.2">
      <c r="A11" s="385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96">
        <v>6863919</v>
      </c>
      <c r="Q11" s="4">
        <f t="shared" si="1"/>
        <v>0</v>
      </c>
    </row>
    <row r="12" spans="1:17" x14ac:dyDescent="0.2">
      <c r="A12" s="386"/>
      <c r="B12" s="2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96">
        <v>4500000</v>
      </c>
      <c r="Q12" s="4">
        <f t="shared" si="1"/>
        <v>0</v>
      </c>
    </row>
    <row r="13" spans="1:17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96">
        <v>19452625</v>
      </c>
      <c r="Q13" s="4">
        <f t="shared" si="1"/>
        <v>0</v>
      </c>
    </row>
    <row r="14" spans="1:17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96">
        <v>15994463</v>
      </c>
      <c r="Q14" s="4">
        <f>O14-P14</f>
        <v>0</v>
      </c>
    </row>
    <row r="15" spans="1:17" x14ac:dyDescent="0.2">
      <c r="A15" s="385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96"/>
      <c r="Q15" s="4">
        <f t="shared" si="1"/>
        <v>0</v>
      </c>
    </row>
    <row r="16" spans="1:17" x14ac:dyDescent="0.2">
      <c r="A16" s="387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96"/>
      <c r="Q16" s="4">
        <f t="shared" si="1"/>
        <v>0</v>
      </c>
    </row>
    <row r="17" spans="1:18" x14ac:dyDescent="0.2">
      <c r="A17" s="387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96">
        <v>199713</v>
      </c>
      <c r="Q17" s="4">
        <f t="shared" si="1"/>
        <v>0</v>
      </c>
    </row>
    <row r="18" spans="1:18" x14ac:dyDescent="0.2">
      <c r="A18" s="387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96"/>
      <c r="Q18" s="4">
        <f t="shared" si="1"/>
        <v>0</v>
      </c>
    </row>
    <row r="19" spans="1:18" x14ac:dyDescent="0.2">
      <c r="A19" s="387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96"/>
      <c r="Q19" s="4">
        <f t="shared" si="1"/>
        <v>0</v>
      </c>
    </row>
    <row r="20" spans="1:18" x14ac:dyDescent="0.2">
      <c r="A20" s="388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96">
        <v>25189858</v>
      </c>
      <c r="Q20" s="4">
        <f t="shared" si="1"/>
        <v>0</v>
      </c>
    </row>
    <row r="21" spans="1:18" x14ac:dyDescent="0.2">
      <c r="A21" s="389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96">
        <v>654581</v>
      </c>
      <c r="Q21" s="4">
        <f t="shared" si="1"/>
        <v>0</v>
      </c>
    </row>
    <row r="22" spans="1:18" x14ac:dyDescent="0.2">
      <c r="A22" s="389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96">
        <v>17033910</v>
      </c>
      <c r="Q22" s="4">
        <f t="shared" si="1"/>
        <v>0</v>
      </c>
    </row>
    <row r="23" spans="1:18" x14ac:dyDescent="0.2">
      <c r="A23" s="389"/>
      <c r="B23" s="372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96">
        <v>8</v>
      </c>
      <c r="Q23" s="4">
        <f t="shared" si="1"/>
        <v>0</v>
      </c>
    </row>
    <row r="24" spans="1:18" x14ac:dyDescent="0.2">
      <c r="A24" s="389"/>
      <c r="B24" s="377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96">
        <v>0</v>
      </c>
      <c r="Q24" s="38">
        <f t="shared" si="1"/>
        <v>0</v>
      </c>
    </row>
    <row r="25" spans="1:18" x14ac:dyDescent="0.2">
      <c r="A25" s="390"/>
      <c r="B25" s="373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96">
        <v>0</v>
      </c>
      <c r="Q25" s="4">
        <f t="shared" si="1"/>
        <v>0</v>
      </c>
    </row>
    <row r="26" spans="1:18" ht="21" customHeight="1" x14ac:dyDescent="0.2">
      <c r="A26" s="295" t="s">
        <v>132</v>
      </c>
      <c r="B26" s="372" t="s">
        <v>4</v>
      </c>
      <c r="C26" s="111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96">
        <v>20415059</v>
      </c>
      <c r="Q26" s="4">
        <f t="shared" si="1"/>
        <v>0</v>
      </c>
    </row>
    <row r="27" spans="1:18" ht="21" customHeight="1" x14ac:dyDescent="0.2">
      <c r="A27" s="296"/>
      <c r="B27" s="373"/>
      <c r="C27" s="111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96">
        <v>58232268</v>
      </c>
      <c r="Q27" s="4">
        <f t="shared" si="1"/>
        <v>0</v>
      </c>
    </row>
    <row r="28" spans="1:18" ht="21" customHeight="1" x14ac:dyDescent="0.2">
      <c r="A28" s="297"/>
      <c r="B28" s="129" t="s">
        <v>128</v>
      </c>
      <c r="C28" s="111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96">
        <v>0</v>
      </c>
      <c r="Q28" s="38">
        <f t="shared" si="1"/>
        <v>0</v>
      </c>
      <c r="R28" s="132"/>
    </row>
    <row r="29" spans="1:18" x14ac:dyDescent="0.2">
      <c r="A29" s="126" t="s">
        <v>29</v>
      </c>
      <c r="B29" s="90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96">
        <v>288604677</v>
      </c>
      <c r="Q29" s="4">
        <f t="shared" si="1"/>
        <v>0</v>
      </c>
    </row>
    <row r="30" spans="1:18" x14ac:dyDescent="0.2">
      <c r="A30" s="126" t="s">
        <v>87</v>
      </c>
      <c r="B30" s="90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96">
        <v>2279883</v>
      </c>
      <c r="Q30" s="4">
        <f t="shared" si="1"/>
        <v>0</v>
      </c>
    </row>
    <row r="31" spans="1:18" x14ac:dyDescent="0.2">
      <c r="A31" s="63" t="s">
        <v>42</v>
      </c>
      <c r="B31" s="90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96">
        <v>44708894</v>
      </c>
      <c r="Q31" s="4">
        <f t="shared" si="1"/>
        <v>0</v>
      </c>
    </row>
    <row r="32" spans="1:18" ht="34.5" customHeight="1" x14ac:dyDescent="0.2">
      <c r="A32" s="381" t="s">
        <v>85</v>
      </c>
      <c r="B32" s="382"/>
      <c r="C32" s="383"/>
      <c r="D32" s="122">
        <f t="shared" ref="D32:Q32" si="2">SUM(D6:D31)</f>
        <v>426209554</v>
      </c>
      <c r="E32" s="122">
        <f t="shared" si="2"/>
        <v>516784976</v>
      </c>
      <c r="F32" s="122">
        <f t="shared" si="2"/>
        <v>0</v>
      </c>
      <c r="G32" s="122">
        <f t="shared" si="2"/>
        <v>-12025746</v>
      </c>
      <c r="H32" s="122">
        <f t="shared" si="2"/>
        <v>-1253</v>
      </c>
      <c r="I32" s="122">
        <f t="shared" si="2"/>
        <v>-225</v>
      </c>
      <c r="J32" s="122">
        <f t="shared" si="2"/>
        <v>15431586</v>
      </c>
      <c r="K32" s="122">
        <f t="shared" si="2"/>
        <v>0</v>
      </c>
      <c r="L32" s="122">
        <f t="shared" si="2"/>
        <v>-699706</v>
      </c>
      <c r="M32" s="122">
        <f t="shared" si="2"/>
        <v>16016</v>
      </c>
      <c r="N32" s="122">
        <f t="shared" si="2"/>
        <v>303990</v>
      </c>
      <c r="O32" s="122">
        <f t="shared" si="2"/>
        <v>519809638</v>
      </c>
      <c r="P32" s="123">
        <f t="shared" si="2"/>
        <v>519809638</v>
      </c>
      <c r="Q32" s="122">
        <f t="shared" si="2"/>
        <v>0</v>
      </c>
    </row>
    <row r="33" spans="1:17" ht="12.75" customHeight="1" x14ac:dyDescent="0.2">
      <c r="A33" s="295" t="s">
        <v>18</v>
      </c>
      <c r="B33" s="286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98">
        <v>0</v>
      </c>
      <c r="Q33" s="4">
        <f t="shared" ref="Q33:Q98" si="3">O33-P33</f>
        <v>24000</v>
      </c>
    </row>
    <row r="34" spans="1:17" ht="12.75" customHeight="1" x14ac:dyDescent="0.2">
      <c r="A34" s="296"/>
      <c r="B34" s="287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98">
        <v>1870</v>
      </c>
      <c r="Q34" s="4">
        <f t="shared" si="3"/>
        <v>0</v>
      </c>
    </row>
    <row r="35" spans="1:17" x14ac:dyDescent="0.2">
      <c r="A35" s="296"/>
      <c r="B35" s="287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98">
        <v>0</v>
      </c>
      <c r="Q35" s="4">
        <f t="shared" si="3"/>
        <v>1870</v>
      </c>
    </row>
    <row r="36" spans="1:17" x14ac:dyDescent="0.2">
      <c r="A36" s="296"/>
      <c r="B36" s="287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98">
        <v>67100</v>
      </c>
      <c r="Q36" s="4">
        <f t="shared" si="3"/>
        <v>0</v>
      </c>
    </row>
    <row r="37" spans="1:17" x14ac:dyDescent="0.2">
      <c r="A37" s="296"/>
      <c r="B37" s="287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98">
        <v>8202558</v>
      </c>
      <c r="Q37" s="4">
        <f t="shared" si="3"/>
        <v>10400458</v>
      </c>
    </row>
    <row r="38" spans="1:17" x14ac:dyDescent="0.2">
      <c r="A38" s="296"/>
      <c r="B38" s="287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98">
        <v>73260</v>
      </c>
      <c r="Q38" s="4">
        <f t="shared" si="3"/>
        <v>0</v>
      </c>
    </row>
    <row r="39" spans="1:17" x14ac:dyDescent="0.2">
      <c r="A39" s="296"/>
      <c r="B39" s="287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98">
        <v>86043</v>
      </c>
      <c r="Q39" s="4">
        <f t="shared" si="3"/>
        <v>507363</v>
      </c>
    </row>
    <row r="40" spans="1:17" x14ac:dyDescent="0.2">
      <c r="A40" s="296"/>
      <c r="B40" s="287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98">
        <v>83000</v>
      </c>
      <c r="Q40" s="4">
        <f t="shared" si="3"/>
        <v>0</v>
      </c>
    </row>
    <row r="41" spans="1:17" x14ac:dyDescent="0.2">
      <c r="A41" s="296"/>
      <c r="B41" s="288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98">
        <v>83538</v>
      </c>
      <c r="Q41" s="38">
        <f t="shared" si="3"/>
        <v>0</v>
      </c>
    </row>
    <row r="42" spans="1:17" x14ac:dyDescent="0.2">
      <c r="A42" s="296"/>
      <c r="B42" s="243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18">
        <v>2267</v>
      </c>
      <c r="Q42" s="38">
        <f t="shared" si="3"/>
        <v>0</v>
      </c>
    </row>
    <row r="43" spans="1:17" x14ac:dyDescent="0.2">
      <c r="A43" s="296"/>
      <c r="B43" s="285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98">
        <v>0</v>
      </c>
      <c r="Q43" s="4">
        <f t="shared" si="3"/>
        <v>0</v>
      </c>
    </row>
    <row r="44" spans="1:17" x14ac:dyDescent="0.2">
      <c r="A44" s="296"/>
      <c r="B44" s="285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98">
        <v>338060201</v>
      </c>
      <c r="Q44" s="4">
        <f t="shared" si="3"/>
        <v>0</v>
      </c>
    </row>
    <row r="45" spans="1:17" x14ac:dyDescent="0.2">
      <c r="A45" s="297"/>
      <c r="B45" s="77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98">
        <v>0</v>
      </c>
      <c r="Q45" s="4">
        <f t="shared" si="3"/>
        <v>0</v>
      </c>
    </row>
    <row r="46" spans="1:17" x14ac:dyDescent="0.2">
      <c r="A46" s="241" t="s">
        <v>24</v>
      </c>
      <c r="B46" s="243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98">
        <v>7005263</v>
      </c>
      <c r="Q46" s="4">
        <f t="shared" si="3"/>
        <v>0</v>
      </c>
    </row>
    <row r="47" spans="1:17" x14ac:dyDescent="0.2">
      <c r="A47" s="242"/>
      <c r="B47" s="244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98">
        <v>4500000</v>
      </c>
      <c r="Q47" s="4">
        <f t="shared" si="3"/>
        <v>0</v>
      </c>
    </row>
    <row r="48" spans="1:17" x14ac:dyDescent="0.2">
      <c r="A48" s="241" t="s">
        <v>30</v>
      </c>
      <c r="B48" s="243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98">
        <v>12676500</v>
      </c>
      <c r="Q48" s="4">
        <f t="shared" si="3"/>
        <v>0</v>
      </c>
    </row>
    <row r="49" spans="1:17" x14ac:dyDescent="0.2">
      <c r="A49" s="242"/>
      <c r="B49" s="244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98">
        <v>50000</v>
      </c>
      <c r="Q49" s="4">
        <f t="shared" si="3"/>
        <v>0</v>
      </c>
    </row>
    <row r="50" spans="1:17" x14ac:dyDescent="0.2">
      <c r="A50" s="241" t="s">
        <v>138</v>
      </c>
      <c r="B50" s="270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98"/>
      <c r="Q50" s="4">
        <f>O50-P50</f>
        <v>0</v>
      </c>
    </row>
    <row r="51" spans="1:17" x14ac:dyDescent="0.2">
      <c r="A51" s="260"/>
      <c r="B51" s="271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98">
        <v>16258950</v>
      </c>
      <c r="Q51" s="4">
        <f>O51-P51</f>
        <v>0</v>
      </c>
    </row>
    <row r="52" spans="1:17" x14ac:dyDescent="0.2">
      <c r="A52" s="241" t="s">
        <v>48</v>
      </c>
      <c r="B52" s="270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98">
        <v>0</v>
      </c>
      <c r="Q52" s="4">
        <f t="shared" si="3"/>
        <v>0</v>
      </c>
    </row>
    <row r="53" spans="1:17" x14ac:dyDescent="0.2">
      <c r="A53" s="269"/>
      <c r="B53" s="271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98">
        <v>0</v>
      </c>
      <c r="Q53" s="4">
        <f t="shared" si="3"/>
        <v>0</v>
      </c>
    </row>
    <row r="54" spans="1:17" x14ac:dyDescent="0.2">
      <c r="A54" s="269"/>
      <c r="B54" s="271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98">
        <v>0</v>
      </c>
      <c r="Q54" s="4">
        <f t="shared" si="3"/>
        <v>0</v>
      </c>
    </row>
    <row r="55" spans="1:17" x14ac:dyDescent="0.2">
      <c r="A55" s="269"/>
      <c r="B55" s="271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98">
        <v>500</v>
      </c>
      <c r="Q55" s="4">
        <f t="shared" si="3"/>
        <v>99213</v>
      </c>
    </row>
    <row r="56" spans="1:17" x14ac:dyDescent="0.2">
      <c r="A56" s="269"/>
      <c r="B56" s="271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98">
        <v>0</v>
      </c>
      <c r="Q56" s="4">
        <f t="shared" si="3"/>
        <v>0</v>
      </c>
    </row>
    <row r="57" spans="1:17" x14ac:dyDescent="0.2">
      <c r="A57" s="269"/>
      <c r="B57" s="271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98">
        <v>100000</v>
      </c>
      <c r="Q57" s="4">
        <f t="shared" si="3"/>
        <v>0</v>
      </c>
    </row>
    <row r="58" spans="1:17" x14ac:dyDescent="0.2">
      <c r="A58" s="269"/>
      <c r="B58" s="271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98">
        <v>0</v>
      </c>
      <c r="Q58" s="4">
        <f t="shared" si="3"/>
        <v>0</v>
      </c>
    </row>
    <row r="59" spans="1:17" x14ac:dyDescent="0.2">
      <c r="A59" s="269"/>
      <c r="B59" s="271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98">
        <v>0</v>
      </c>
      <c r="Q59" s="4">
        <f t="shared" si="3"/>
        <v>0</v>
      </c>
    </row>
    <row r="60" spans="1:17" x14ac:dyDescent="0.2">
      <c r="A60" s="269"/>
      <c r="B60" s="271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98">
        <v>0</v>
      </c>
      <c r="Q60" s="4">
        <f t="shared" si="3"/>
        <v>0</v>
      </c>
    </row>
    <row r="61" spans="1:17" x14ac:dyDescent="0.2">
      <c r="A61" s="269"/>
      <c r="B61" s="271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98">
        <v>0</v>
      </c>
      <c r="Q61" s="4">
        <f t="shared" si="3"/>
        <v>0</v>
      </c>
    </row>
    <row r="62" spans="1:17" x14ac:dyDescent="0.2">
      <c r="A62" s="269"/>
      <c r="B62" s="271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98">
        <v>0</v>
      </c>
      <c r="Q62" s="4">
        <f t="shared" si="3"/>
        <v>0</v>
      </c>
    </row>
    <row r="63" spans="1:17" x14ac:dyDescent="0.2">
      <c r="A63" s="269"/>
      <c r="B63" s="271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98">
        <v>0</v>
      </c>
      <c r="Q63" s="4">
        <f t="shared" si="3"/>
        <v>0</v>
      </c>
    </row>
    <row r="64" spans="1:17" x14ac:dyDescent="0.2">
      <c r="A64" s="241" t="s">
        <v>49</v>
      </c>
      <c r="B64" s="77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98">
        <v>0</v>
      </c>
      <c r="Q64" s="4">
        <f t="shared" si="3"/>
        <v>0</v>
      </c>
    </row>
    <row r="65" spans="1:17" ht="12.75" customHeight="1" x14ac:dyDescent="0.2">
      <c r="A65" s="269"/>
      <c r="B65" s="294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98">
        <v>840000</v>
      </c>
      <c r="Q65" s="4">
        <f t="shared" si="3"/>
        <v>0</v>
      </c>
    </row>
    <row r="66" spans="1:17" x14ac:dyDescent="0.2">
      <c r="A66" s="269"/>
      <c r="B66" s="294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98">
        <v>1057000</v>
      </c>
      <c r="Q66" s="4">
        <f t="shared" si="3"/>
        <v>3838000</v>
      </c>
    </row>
    <row r="67" spans="1:17" x14ac:dyDescent="0.2">
      <c r="A67" s="269"/>
      <c r="B67" s="294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98">
        <v>156800</v>
      </c>
      <c r="Q67" s="4">
        <f t="shared" si="3"/>
        <v>2912082</v>
      </c>
    </row>
    <row r="68" spans="1:17" x14ac:dyDescent="0.2">
      <c r="A68" s="269"/>
      <c r="B68" s="294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98">
        <v>0</v>
      </c>
      <c r="Q68" s="4">
        <f t="shared" si="3"/>
        <v>0</v>
      </c>
    </row>
    <row r="69" spans="1:17" x14ac:dyDescent="0.2">
      <c r="A69" s="269"/>
      <c r="B69" s="294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98">
        <v>0</v>
      </c>
      <c r="Q69" s="4">
        <f t="shared" si="3"/>
        <v>0</v>
      </c>
    </row>
    <row r="70" spans="1:17" x14ac:dyDescent="0.2">
      <c r="A70" s="269"/>
      <c r="B70" s="294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98">
        <v>0</v>
      </c>
      <c r="Q70" s="4">
        <f t="shared" si="3"/>
        <v>230000</v>
      </c>
    </row>
    <row r="71" spans="1:17" x14ac:dyDescent="0.2">
      <c r="A71" s="269"/>
      <c r="B71" s="294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98">
        <v>750000</v>
      </c>
      <c r="Q71" s="4">
        <f t="shared" si="3"/>
        <v>4180000</v>
      </c>
    </row>
    <row r="72" spans="1:17" x14ac:dyDescent="0.2">
      <c r="A72" s="269"/>
      <c r="B72" s="294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98">
        <v>7173608</v>
      </c>
      <c r="Q72" s="4">
        <f t="shared" si="3"/>
        <v>4517100</v>
      </c>
    </row>
    <row r="73" spans="1:17" x14ac:dyDescent="0.2">
      <c r="A73" s="269"/>
      <c r="B73" s="294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98">
        <v>0</v>
      </c>
      <c r="Q73" s="4">
        <f t="shared" si="3"/>
        <v>26146</v>
      </c>
    </row>
    <row r="74" spans="1:17" x14ac:dyDescent="0.2">
      <c r="A74" s="269"/>
      <c r="B74" s="294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98">
        <v>1936872</v>
      </c>
      <c r="Q74" s="4">
        <f t="shared" si="3"/>
        <v>3191049</v>
      </c>
    </row>
    <row r="75" spans="1:17" x14ac:dyDescent="0.2">
      <c r="A75" s="269"/>
      <c r="B75" s="294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98">
        <v>0</v>
      </c>
      <c r="Q75" s="4">
        <f t="shared" si="3"/>
        <v>229492</v>
      </c>
    </row>
    <row r="76" spans="1:17" x14ac:dyDescent="0.2">
      <c r="A76" s="269"/>
      <c r="B76" s="294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98">
        <v>0</v>
      </c>
      <c r="Q76" s="4">
        <f t="shared" si="3"/>
        <v>0</v>
      </c>
    </row>
    <row r="77" spans="1:17" x14ac:dyDescent="0.2">
      <c r="A77" s="269"/>
      <c r="B77" s="294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98">
        <v>704400</v>
      </c>
      <c r="Q77" s="4">
        <f t="shared" si="3"/>
        <v>0</v>
      </c>
    </row>
    <row r="78" spans="1:17" x14ac:dyDescent="0.2">
      <c r="A78" s="269"/>
      <c r="B78" s="294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98">
        <v>1818096</v>
      </c>
      <c r="Q78" s="4">
        <f t="shared" si="3"/>
        <v>0</v>
      </c>
    </row>
    <row r="79" spans="1:17" x14ac:dyDescent="0.2">
      <c r="A79" s="269"/>
      <c r="B79" s="294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98">
        <v>2568661</v>
      </c>
      <c r="Q79" s="4">
        <f t="shared" si="3"/>
        <v>109899</v>
      </c>
    </row>
    <row r="80" spans="1:17" x14ac:dyDescent="0.2">
      <c r="A80" s="269"/>
      <c r="B80" s="294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98">
        <v>1374613</v>
      </c>
      <c r="Q80" s="4">
        <f t="shared" si="3"/>
        <v>29672</v>
      </c>
    </row>
    <row r="81" spans="1:18" x14ac:dyDescent="0.2">
      <c r="A81" s="269"/>
      <c r="B81" s="294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98">
        <v>2828729</v>
      </c>
      <c r="Q81" s="4">
        <f t="shared" si="3"/>
        <v>1293214</v>
      </c>
    </row>
    <row r="82" spans="1:18" x14ac:dyDescent="0.2">
      <c r="A82" s="242"/>
      <c r="B82" s="294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98">
        <v>493942</v>
      </c>
      <c r="Q82" s="4">
        <f t="shared" si="3"/>
        <v>618982</v>
      </c>
    </row>
    <row r="83" spans="1:18" ht="16.5" customHeight="1" x14ac:dyDescent="0.2">
      <c r="A83" s="378" t="s">
        <v>127</v>
      </c>
      <c r="B83" s="372" t="s">
        <v>128</v>
      </c>
      <c r="C83" s="116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98">
        <v>3164484</v>
      </c>
      <c r="Q83" s="4">
        <f t="shared" si="3"/>
        <v>2068329</v>
      </c>
    </row>
    <row r="84" spans="1:18" x14ac:dyDescent="0.2">
      <c r="A84" s="379"/>
      <c r="B84" s="377"/>
      <c r="C84" s="116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98">
        <v>553782</v>
      </c>
      <c r="Q84" s="4">
        <f t="shared" si="3"/>
        <v>361956</v>
      </c>
    </row>
    <row r="85" spans="1:18" x14ac:dyDescent="0.2">
      <c r="A85" s="379"/>
      <c r="B85" s="377"/>
      <c r="C85" s="116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98">
        <v>2406466</v>
      </c>
      <c r="Q85" s="4">
        <f t="shared" si="3"/>
        <v>0</v>
      </c>
      <c r="R85" s="132"/>
    </row>
    <row r="86" spans="1:18" x14ac:dyDescent="0.2">
      <c r="A86" s="379"/>
      <c r="B86" s="377"/>
      <c r="C86" s="116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98">
        <v>27244</v>
      </c>
      <c r="Q86" s="4">
        <f t="shared" si="3"/>
        <v>0</v>
      </c>
      <c r="R86" s="132"/>
    </row>
    <row r="87" spans="1:18" x14ac:dyDescent="0.2">
      <c r="A87" s="379"/>
      <c r="B87" s="377"/>
      <c r="C87" s="116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98">
        <v>0</v>
      </c>
      <c r="Q87" s="4">
        <f t="shared" si="3"/>
        <v>2160630</v>
      </c>
      <c r="R87" s="132"/>
    </row>
    <row r="88" spans="1:18" x14ac:dyDescent="0.2">
      <c r="A88" s="379"/>
      <c r="B88" s="377"/>
      <c r="C88" s="116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98">
        <v>275590</v>
      </c>
      <c r="Q88" s="4">
        <f t="shared" si="3"/>
        <v>570591</v>
      </c>
      <c r="R88" s="132"/>
    </row>
    <row r="89" spans="1:18" x14ac:dyDescent="0.2">
      <c r="A89" s="379"/>
      <c r="B89" s="377"/>
      <c r="C89" s="116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98">
        <v>3287559</v>
      </c>
      <c r="Q89" s="4">
        <f t="shared" si="3"/>
        <v>2340076</v>
      </c>
      <c r="R89" s="132"/>
    </row>
    <row r="90" spans="1:18" x14ac:dyDescent="0.2">
      <c r="A90" s="379"/>
      <c r="B90" s="377"/>
      <c r="C90" s="116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98">
        <v>0</v>
      </c>
      <c r="Q90" s="4">
        <f t="shared" si="3"/>
        <v>354000</v>
      </c>
      <c r="R90" s="132"/>
    </row>
    <row r="91" spans="1:18" x14ac:dyDescent="0.2">
      <c r="A91" s="379"/>
      <c r="B91" s="377"/>
      <c r="C91" s="116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98">
        <v>742766</v>
      </c>
      <c r="Q91" s="38">
        <f t="shared" si="3"/>
        <v>1197460</v>
      </c>
      <c r="R91" s="132"/>
    </row>
    <row r="92" spans="1:18" x14ac:dyDescent="0.2">
      <c r="A92" s="379"/>
      <c r="B92" s="377"/>
      <c r="C92" s="116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98">
        <v>904126</v>
      </c>
      <c r="Q92" s="4">
        <f t="shared" si="3"/>
        <v>0</v>
      </c>
      <c r="R92" s="132"/>
    </row>
    <row r="93" spans="1:18" x14ac:dyDescent="0.2">
      <c r="A93" s="379"/>
      <c r="B93" s="377"/>
      <c r="C93" s="116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98">
        <v>262453</v>
      </c>
      <c r="Q93" s="4">
        <f t="shared" si="3"/>
        <v>0</v>
      </c>
      <c r="R93" s="132"/>
    </row>
    <row r="94" spans="1:18" x14ac:dyDescent="0.2">
      <c r="A94" s="379"/>
      <c r="B94" s="377"/>
      <c r="C94" s="116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98">
        <v>817800</v>
      </c>
      <c r="Q94" s="4">
        <f t="shared" si="3"/>
        <v>0</v>
      </c>
      <c r="R94" s="132"/>
    </row>
    <row r="95" spans="1:18" ht="13.5" customHeight="1" x14ac:dyDescent="0.2">
      <c r="A95" s="379"/>
      <c r="B95" s="377"/>
      <c r="C95" s="116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98">
        <v>7259200</v>
      </c>
      <c r="Q95" s="4">
        <f t="shared" si="3"/>
        <v>0</v>
      </c>
    </row>
    <row r="96" spans="1:18" ht="13.5" customHeight="1" x14ac:dyDescent="0.2">
      <c r="A96" s="379"/>
      <c r="B96" s="377"/>
      <c r="C96" s="116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98">
        <v>2251652</v>
      </c>
      <c r="Q96" s="4">
        <f t="shared" si="3"/>
        <v>0</v>
      </c>
    </row>
    <row r="97" spans="1:17" x14ac:dyDescent="0.2">
      <c r="A97" s="379"/>
      <c r="B97" s="377"/>
      <c r="C97" s="116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98">
        <v>0</v>
      </c>
      <c r="Q97" s="4">
        <f t="shared" si="3"/>
        <v>37512727</v>
      </c>
    </row>
    <row r="98" spans="1:17" x14ac:dyDescent="0.2">
      <c r="A98" s="380"/>
      <c r="B98" s="373"/>
      <c r="C98" s="116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98">
        <v>0</v>
      </c>
      <c r="Q98" s="4">
        <f t="shared" si="3"/>
        <v>10128436</v>
      </c>
    </row>
    <row r="99" spans="1:17" ht="23.25" customHeight="1" x14ac:dyDescent="0.2">
      <c r="A99" s="381" t="s">
        <v>86</v>
      </c>
      <c r="B99" s="382"/>
      <c r="C99" s="383"/>
      <c r="D99" s="122">
        <f t="shared" ref="D99:Q99" si="6">SUM(D33:D98)</f>
        <v>426209554</v>
      </c>
      <c r="E99" s="122">
        <f t="shared" si="6"/>
        <v>516784976</v>
      </c>
      <c r="F99" s="122">
        <f t="shared" si="6"/>
        <v>0</v>
      </c>
      <c r="G99" s="122">
        <f t="shared" si="6"/>
        <v>-12025746</v>
      </c>
      <c r="H99" s="122">
        <f t="shared" si="6"/>
        <v>-1253</v>
      </c>
      <c r="I99" s="122">
        <f t="shared" si="6"/>
        <v>-225</v>
      </c>
      <c r="J99" s="122">
        <f t="shared" si="6"/>
        <v>15431586</v>
      </c>
      <c r="K99" s="122">
        <f t="shared" si="6"/>
        <v>0</v>
      </c>
      <c r="L99" s="122">
        <f t="shared" si="6"/>
        <v>-699706</v>
      </c>
      <c r="M99" s="122">
        <f t="shared" si="6"/>
        <v>16016</v>
      </c>
      <c r="N99" s="122">
        <f t="shared" si="6"/>
        <v>303990</v>
      </c>
      <c r="O99" s="122">
        <f t="shared" si="6"/>
        <v>519809638</v>
      </c>
      <c r="P99" s="122">
        <f t="shared" si="6"/>
        <v>430906893</v>
      </c>
      <c r="Q99" s="122">
        <f t="shared" si="6"/>
        <v>88902745</v>
      </c>
    </row>
    <row r="100" spans="1:17" x14ac:dyDescent="0.2">
      <c r="F100" s="2"/>
    </row>
    <row r="101" spans="1:17" x14ac:dyDescent="0.2">
      <c r="F101" s="2"/>
    </row>
    <row r="102" spans="1:17" x14ac:dyDescent="0.2">
      <c r="F102" s="2"/>
    </row>
    <row r="103" spans="1:17" ht="15.75" x14ac:dyDescent="0.25">
      <c r="A103" s="64" t="s">
        <v>140</v>
      </c>
      <c r="F103" s="2"/>
    </row>
    <row r="104" spans="1:17" x14ac:dyDescent="0.2">
      <c r="G104" s="70">
        <v>43830</v>
      </c>
      <c r="Q104" s="55"/>
    </row>
    <row r="105" spans="1:17" s="79" customFormat="1" ht="71.25" customHeight="1" x14ac:dyDescent="0.2">
      <c r="A105" s="289" t="s">
        <v>101</v>
      </c>
      <c r="B105" s="290"/>
      <c r="C105" s="135" t="s">
        <v>44</v>
      </c>
      <c r="D105" s="136" t="s">
        <v>21</v>
      </c>
      <c r="E105" s="136" t="s">
        <v>172</v>
      </c>
      <c r="F105" s="137" t="s">
        <v>43</v>
      </c>
      <c r="G105" s="138" t="s">
        <v>185</v>
      </c>
      <c r="H105" s="138" t="s">
        <v>186</v>
      </c>
      <c r="I105" s="138" t="s">
        <v>194</v>
      </c>
      <c r="J105" s="139" t="s">
        <v>187</v>
      </c>
      <c r="K105" s="139" t="s">
        <v>188</v>
      </c>
      <c r="L105" s="139" t="s">
        <v>190</v>
      </c>
      <c r="M105" s="139" t="s">
        <v>195</v>
      </c>
      <c r="N105" s="139" t="s">
        <v>189</v>
      </c>
      <c r="O105" s="136" t="s">
        <v>181</v>
      </c>
      <c r="P105" s="99" t="s">
        <v>182</v>
      </c>
    </row>
    <row r="106" spans="1:17" x14ac:dyDescent="0.2">
      <c r="A106" s="291"/>
      <c r="B106" s="278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">
      <c r="A107" s="291"/>
      <c r="B107" s="278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">
      <c r="A108" s="291"/>
      <c r="B108" s="278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">
      <c r="A109" s="291"/>
      <c r="B109" s="278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">
      <c r="A110" s="291"/>
      <c r="B110" s="278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">
      <c r="A111" s="291"/>
      <c r="B111" s="278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">
      <c r="A112" s="291"/>
      <c r="B112" s="278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">
      <c r="A113" s="291"/>
      <c r="B113" s="278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0">
        <f t="shared" si="27"/>
        <v>28044581</v>
      </c>
    </row>
    <row r="114" spans="1:17" x14ac:dyDescent="0.2">
      <c r="A114" s="291"/>
      <c r="B114" s="278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2">
        <f t="shared" si="30"/>
        <v>28044581</v>
      </c>
      <c r="Q114" s="1"/>
    </row>
    <row r="115" spans="1:17" x14ac:dyDescent="0.2">
      <c r="A115" s="291"/>
      <c r="B115" s="278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">
      <c r="A116" s="291"/>
      <c r="B116" s="278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38">
        <f t="shared" si="36"/>
        <v>4004484</v>
      </c>
    </row>
    <row r="117" spans="1:17" x14ac:dyDescent="0.2">
      <c r="A117" s="291"/>
      <c r="B117" s="278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38">
        <f t="shared" si="39"/>
        <v>1057000</v>
      </c>
    </row>
    <row r="118" spans="1:17" x14ac:dyDescent="0.2">
      <c r="A118" s="291"/>
      <c r="B118" s="278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">
      <c r="A119" s="291"/>
      <c r="B119" s="278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">
      <c r="A120" s="291"/>
      <c r="B120" s="278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">
      <c r="A121" s="291"/>
      <c r="B121" s="278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">
      <c r="A122" s="291"/>
      <c r="B122" s="278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">
      <c r="A123" s="291"/>
      <c r="B123" s="278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0">
        <f t="shared" si="57"/>
        <v>0</v>
      </c>
    </row>
    <row r="124" spans="1:17" x14ac:dyDescent="0.2">
      <c r="A124" s="291"/>
      <c r="B124" s="278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">
      <c r="A125" s="291"/>
      <c r="B125" s="278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">
      <c r="A126" s="291"/>
      <c r="B126" s="278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">
      <c r="A127" s="291"/>
      <c r="B127" s="278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0">
        <f t="shared" si="69"/>
        <v>0</v>
      </c>
    </row>
    <row r="128" spans="1:17" x14ac:dyDescent="0.2">
      <c r="A128" s="291"/>
      <c r="B128" s="278"/>
      <c r="C128" s="63" t="s">
        <v>117</v>
      </c>
      <c r="D128" s="101">
        <f t="shared" ref="D128:O128" si="72">D38+D90</f>
        <v>0</v>
      </c>
      <c r="E128" s="101">
        <f t="shared" si="72"/>
        <v>427260</v>
      </c>
      <c r="F128" s="101">
        <f t="shared" si="72"/>
        <v>0</v>
      </c>
      <c r="G128" s="101">
        <f t="shared" si="72"/>
        <v>0</v>
      </c>
      <c r="H128" s="101">
        <f t="shared" si="72"/>
        <v>0</v>
      </c>
      <c r="I128" s="101">
        <f t="shared" si="72"/>
        <v>0</v>
      </c>
      <c r="J128" s="101">
        <f t="shared" ref="J128:N128" si="73">J38+J90</f>
        <v>0</v>
      </c>
      <c r="K128" s="101">
        <f t="shared" si="73"/>
        <v>0</v>
      </c>
      <c r="L128" s="101">
        <f t="shared" ref="L128:M128" si="74">L38+L90</f>
        <v>0</v>
      </c>
      <c r="M128" s="101">
        <f t="shared" si="74"/>
        <v>0</v>
      </c>
      <c r="N128" s="101">
        <f t="shared" si="73"/>
        <v>0</v>
      </c>
      <c r="O128" s="101">
        <f t="shared" si="72"/>
        <v>427260</v>
      </c>
      <c r="P128" s="101">
        <f>P38+P90</f>
        <v>73260</v>
      </c>
    </row>
    <row r="129" spans="1:17" x14ac:dyDescent="0.2">
      <c r="A129" s="291"/>
      <c r="B129" s="278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">
      <c r="A130" s="291"/>
      <c r="B130" s="278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0">
        <f t="shared" si="78"/>
        <v>83000</v>
      </c>
    </row>
    <row r="131" spans="1:17" x14ac:dyDescent="0.2">
      <c r="A131" s="291"/>
      <c r="B131" s="278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">
      <c r="A132" s="291"/>
      <c r="B132" s="278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">
      <c r="A133" s="291"/>
      <c r="B133" s="278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0">
        <f t="shared" si="87"/>
        <v>0</v>
      </c>
    </row>
    <row r="134" spans="1:17" x14ac:dyDescent="0.2">
      <c r="A134" s="291"/>
      <c r="B134" s="278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19">
        <f t="shared" si="90"/>
        <v>19684030</v>
      </c>
    </row>
    <row r="135" spans="1:17" x14ac:dyDescent="0.2">
      <c r="A135" s="291"/>
      <c r="B135" s="278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0">
        <f t="shared" si="93"/>
        <v>16308950</v>
      </c>
    </row>
    <row r="136" spans="1:17" x14ac:dyDescent="0.2">
      <c r="A136" s="291"/>
      <c r="B136" s="278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2">
        <f t="shared" si="96"/>
        <v>35992980</v>
      </c>
      <c r="Q136" s="1"/>
    </row>
    <row r="137" spans="1:17" x14ac:dyDescent="0.2">
      <c r="A137" s="291"/>
      <c r="B137" s="278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">
      <c r="A138" s="291"/>
      <c r="B138" s="278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">
      <c r="A139" s="291"/>
      <c r="B139" s="278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">
      <c r="A140" s="291"/>
      <c r="B140" s="278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">
      <c r="A141" s="291"/>
      <c r="B141" s="278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">
      <c r="A142" s="291"/>
      <c r="B142" s="278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">
      <c r="A143" s="291"/>
      <c r="B143" s="278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">
      <c r="A144" s="291"/>
      <c r="B144" s="278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">
      <c r="A145" s="291"/>
      <c r="B145" s="278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03">
        <f t="shared" si="121"/>
        <v>4500000</v>
      </c>
      <c r="Q145" s="1"/>
    </row>
    <row r="146" spans="1:17" x14ac:dyDescent="0.2">
      <c r="A146" s="291"/>
      <c r="B146" s="278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04">
        <f t="shared" si="124"/>
        <v>338060201</v>
      </c>
      <c r="Q146" s="1"/>
    </row>
    <row r="147" spans="1:17" x14ac:dyDescent="0.2">
      <c r="A147" s="292"/>
      <c r="B147" s="293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">
      <c r="A148" s="1"/>
      <c r="B148" s="91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05"/>
      <c r="Q148" s="1"/>
    </row>
    <row r="149" spans="1:17" x14ac:dyDescent="0.2">
      <c r="C149" s="5"/>
      <c r="D149" s="5"/>
      <c r="F149" s="2"/>
    </row>
    <row r="150" spans="1:17" x14ac:dyDescent="0.2">
      <c r="C150" s="5"/>
      <c r="D150" s="5"/>
      <c r="F150" s="2"/>
    </row>
    <row r="153" spans="1:17" x14ac:dyDescent="0.2">
      <c r="A153" s="16" t="s">
        <v>52</v>
      </c>
      <c r="B153" s="16"/>
      <c r="C153" s="16"/>
      <c r="D153" s="16"/>
      <c r="E153" s="16"/>
      <c r="F153" s="16"/>
    </row>
    <row r="154" spans="1:17" x14ac:dyDescent="0.2">
      <c r="A154" s="13"/>
      <c r="B154" s="13"/>
      <c r="C154" s="13"/>
      <c r="D154" s="14"/>
      <c r="E154" s="14"/>
      <c r="F154" s="15"/>
    </row>
    <row r="155" spans="1:17" x14ac:dyDescent="0.2">
      <c r="A155" s="16" t="s">
        <v>191</v>
      </c>
      <c r="B155" s="16"/>
      <c r="C155" s="16"/>
      <c r="D155" s="16"/>
      <c r="E155" s="17"/>
      <c r="F155" s="140">
        <f>SUM(N30,N31,M31)</f>
        <v>-77445</v>
      </c>
    </row>
    <row r="156" spans="1:17" x14ac:dyDescent="0.2">
      <c r="A156" s="16" t="s">
        <v>192</v>
      </c>
      <c r="B156" s="16"/>
      <c r="C156" s="16"/>
      <c r="D156" s="16"/>
      <c r="E156" s="17"/>
      <c r="F156" s="140">
        <f>SUM(N29)</f>
        <v>397451</v>
      </c>
    </row>
    <row r="157" spans="1:17" x14ac:dyDescent="0.2">
      <c r="A157" s="16" t="s">
        <v>147</v>
      </c>
      <c r="B157" s="16"/>
      <c r="C157" s="16"/>
      <c r="D157" s="16"/>
      <c r="E157" s="17"/>
      <c r="F157" s="140">
        <f>SUM(L11,L13,L14)</f>
        <v>-699706</v>
      </c>
    </row>
    <row r="158" spans="1:17" x14ac:dyDescent="0.2">
      <c r="A158" s="266" t="s">
        <v>159</v>
      </c>
      <c r="B158" s="266"/>
      <c r="C158" s="266"/>
      <c r="D158" s="266"/>
      <c r="E158" s="17"/>
      <c r="F158" s="140">
        <f>SUM(J26,G20)</f>
        <v>-5449639</v>
      </c>
    </row>
    <row r="159" spans="1:17" x14ac:dyDescent="0.2">
      <c r="A159" s="266" t="s">
        <v>193</v>
      </c>
      <c r="B159" s="266"/>
      <c r="C159" s="266"/>
      <c r="D159" s="266"/>
      <c r="E159" s="17"/>
      <c r="F159" s="140">
        <f>H9</f>
        <v>-1253</v>
      </c>
    </row>
    <row r="160" spans="1:17" x14ac:dyDescent="0.2">
      <c r="A160" s="16" t="s">
        <v>158</v>
      </c>
      <c r="B160" s="16"/>
      <c r="C160" s="16"/>
      <c r="D160" s="16"/>
      <c r="E160" s="17"/>
      <c r="F160" s="140">
        <f>J27</f>
        <v>8856279</v>
      </c>
    </row>
    <row r="161" spans="1:6" x14ac:dyDescent="0.2">
      <c r="A161" s="17" t="s">
        <v>61</v>
      </c>
      <c r="B161" s="17"/>
      <c r="C161" s="17"/>
      <c r="D161" s="17"/>
      <c r="E161" s="17"/>
      <c r="F161" s="140">
        <v>0</v>
      </c>
    </row>
    <row r="162" spans="1:6" x14ac:dyDescent="0.2">
      <c r="A162" s="266" t="s">
        <v>62</v>
      </c>
      <c r="B162" s="266"/>
      <c r="C162" s="266"/>
      <c r="D162" s="266"/>
      <c r="E162" s="17"/>
      <c r="F162" s="140">
        <f>G25+I6+K6+K8+I8</f>
        <v>-1025</v>
      </c>
    </row>
    <row r="163" spans="1:6" x14ac:dyDescent="0.2">
      <c r="A163" s="18" t="s">
        <v>149</v>
      </c>
      <c r="B163" s="18"/>
      <c r="C163" s="18"/>
      <c r="D163" s="18"/>
      <c r="E163" s="18"/>
      <c r="F163" s="141">
        <v>0</v>
      </c>
    </row>
    <row r="164" spans="1:6" x14ac:dyDescent="0.2">
      <c r="A164" s="266" t="s">
        <v>63</v>
      </c>
      <c r="B164" s="266"/>
      <c r="C164" s="266"/>
      <c r="D164" s="266"/>
      <c r="E164" s="17"/>
      <c r="F164" s="140">
        <f>SUM(F155:F163)</f>
        <v>3024662</v>
      </c>
    </row>
    <row r="165" spans="1:6" x14ac:dyDescent="0.2">
      <c r="A165" s="268"/>
      <c r="B165" s="268"/>
      <c r="C165" s="268"/>
      <c r="D165" s="268"/>
      <c r="E165" s="268"/>
      <c r="F165" s="268"/>
    </row>
    <row r="166" spans="1:6" x14ac:dyDescent="0.2">
      <c r="A166" s="268"/>
      <c r="B166" s="268"/>
      <c r="C166" s="268"/>
      <c r="D166" s="268"/>
      <c r="E166" s="268"/>
      <c r="F166" s="268"/>
    </row>
    <row r="167" spans="1:6" x14ac:dyDescent="0.2">
      <c r="A167" s="268"/>
      <c r="B167" s="268"/>
      <c r="C167" s="268"/>
      <c r="D167" s="268"/>
      <c r="E167" s="268"/>
      <c r="F167" s="268"/>
    </row>
    <row r="168" spans="1:6" x14ac:dyDescent="0.2">
      <c r="A168" s="266" t="s">
        <v>64</v>
      </c>
      <c r="B168" s="266"/>
      <c r="C168" s="266"/>
      <c r="D168" s="266"/>
      <c r="E168" s="266"/>
      <c r="F168" s="266"/>
    </row>
    <row r="169" spans="1:6" x14ac:dyDescent="0.2">
      <c r="A169" s="268"/>
      <c r="B169" s="268"/>
      <c r="C169" s="268"/>
      <c r="D169" s="268"/>
      <c r="E169" s="268"/>
      <c r="F169" s="268"/>
    </row>
    <row r="170" spans="1:6" x14ac:dyDescent="0.2">
      <c r="A170" s="266" t="s">
        <v>65</v>
      </c>
      <c r="B170" s="266"/>
      <c r="C170" s="266"/>
      <c r="D170" s="266"/>
      <c r="E170" s="17"/>
      <c r="F170" s="15">
        <f>H44+N44+M44</f>
        <v>318753</v>
      </c>
    </row>
    <row r="171" spans="1:6" x14ac:dyDescent="0.2">
      <c r="A171" s="17" t="s">
        <v>150</v>
      </c>
      <c r="B171" s="17"/>
      <c r="C171" s="17"/>
      <c r="D171" s="17"/>
      <c r="E171" s="17"/>
      <c r="F171" s="15">
        <f>H42</f>
        <v>0</v>
      </c>
    </row>
    <row r="172" spans="1:6" x14ac:dyDescent="0.2">
      <c r="A172" s="266" t="s">
        <v>66</v>
      </c>
      <c r="B172" s="266"/>
      <c r="C172" s="266"/>
      <c r="D172" s="266"/>
      <c r="E172" s="17"/>
      <c r="F172" s="15">
        <f>G65+G66+J83</f>
        <v>-3957671</v>
      </c>
    </row>
    <row r="173" spans="1:6" x14ac:dyDescent="0.2">
      <c r="A173" s="266" t="s">
        <v>67</v>
      </c>
      <c r="B173" s="266"/>
      <c r="C173" s="266"/>
      <c r="D173" s="266"/>
      <c r="E173" s="17"/>
      <c r="F173" s="15">
        <f>G67+J84</f>
        <v>318555</v>
      </c>
    </row>
    <row r="174" spans="1:6" x14ac:dyDescent="0.2">
      <c r="A174" s="266" t="s">
        <v>68</v>
      </c>
      <c r="B174" s="266"/>
      <c r="C174" s="266"/>
      <c r="D174" s="266"/>
      <c r="E174" s="17"/>
      <c r="F174" s="15">
        <f>J92+J91+J89+J87+G73+G72+G71+G69+G68+I41+H37+K36+L37+I36</f>
        <v>-2511254</v>
      </c>
    </row>
    <row r="175" spans="1:6" x14ac:dyDescent="0.2">
      <c r="A175" s="17" t="s">
        <v>151</v>
      </c>
      <c r="B175" s="17"/>
      <c r="C175" s="17"/>
      <c r="D175" s="17"/>
      <c r="E175" s="17"/>
      <c r="F175" s="15">
        <v>0</v>
      </c>
    </row>
    <row r="176" spans="1:6" x14ac:dyDescent="0.2">
      <c r="A176" s="17" t="s">
        <v>157</v>
      </c>
      <c r="B176" s="17"/>
      <c r="C176" s="17"/>
      <c r="D176" s="17"/>
      <c r="E176" s="17"/>
      <c r="F176" s="15">
        <f>J97+J98</f>
        <v>8856279</v>
      </c>
    </row>
    <row r="177" spans="1:6" x14ac:dyDescent="0.2">
      <c r="A177" s="17" t="s">
        <v>69</v>
      </c>
      <c r="B177" s="17"/>
      <c r="C177" s="17"/>
      <c r="D177" s="17"/>
      <c r="E177" s="17"/>
      <c r="F177" s="15">
        <v>0</v>
      </c>
    </row>
    <row r="178" spans="1:6" x14ac:dyDescent="0.2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">
      <c r="A179" s="264" t="s">
        <v>63</v>
      </c>
      <c r="B179" s="264"/>
      <c r="C179" s="264"/>
      <c r="D179" s="264"/>
      <c r="E179" s="17"/>
      <c r="F179" s="15">
        <f>SUM(F170:F178)</f>
        <v>3024662</v>
      </c>
    </row>
    <row r="180" spans="1:6" x14ac:dyDescent="0.2">
      <c r="A180" s="17"/>
      <c r="B180" s="16"/>
      <c r="C180" s="23"/>
      <c r="D180" s="14"/>
      <c r="E180" s="14"/>
      <c r="F180" s="15"/>
    </row>
    <row r="181" spans="1:6" x14ac:dyDescent="0.2">
      <c r="A181" s="266" t="s">
        <v>70</v>
      </c>
      <c r="B181" s="266"/>
      <c r="C181" s="266"/>
      <c r="D181" s="266"/>
      <c r="E181" s="266"/>
      <c r="F181" s="266"/>
    </row>
    <row r="182" spans="1:6" x14ac:dyDescent="0.2">
      <c r="A182" s="13"/>
      <c r="B182" s="13"/>
      <c r="C182" s="13"/>
      <c r="D182" s="14"/>
      <c r="E182" s="14"/>
      <c r="F182" s="15"/>
    </row>
    <row r="183" spans="1:6" x14ac:dyDescent="0.2">
      <c r="A183" s="16" t="s">
        <v>145</v>
      </c>
      <c r="B183" s="16"/>
      <c r="C183" s="16"/>
      <c r="D183" s="16"/>
      <c r="E183" s="17"/>
      <c r="F183" s="15">
        <f>F20+F23</f>
        <v>0</v>
      </c>
    </row>
    <row r="184" spans="1:6" x14ac:dyDescent="0.2">
      <c r="A184" s="266" t="s">
        <v>146</v>
      </c>
      <c r="B184" s="266"/>
      <c r="C184" s="266"/>
      <c r="D184" s="266"/>
      <c r="E184" s="17"/>
      <c r="F184" s="15">
        <v>0</v>
      </c>
    </row>
    <row r="185" spans="1:6" x14ac:dyDescent="0.2">
      <c r="A185" s="16" t="s">
        <v>147</v>
      </c>
      <c r="B185" s="17"/>
      <c r="C185" s="17"/>
      <c r="D185" s="17"/>
      <c r="E185" s="17"/>
      <c r="F185" s="15">
        <v>0</v>
      </c>
    </row>
    <row r="186" spans="1:6" x14ac:dyDescent="0.2">
      <c r="A186" s="266" t="s">
        <v>148</v>
      </c>
      <c r="B186" s="266"/>
      <c r="C186" s="266"/>
      <c r="D186" s="266"/>
      <c r="E186" s="17"/>
      <c r="F186" s="15">
        <v>0</v>
      </c>
    </row>
    <row r="187" spans="1:6" x14ac:dyDescent="0.2">
      <c r="A187" s="266" t="s">
        <v>153</v>
      </c>
      <c r="B187" s="266"/>
      <c r="C187" s="266"/>
      <c r="D187" s="266"/>
      <c r="E187" s="17"/>
      <c r="F187" s="15">
        <v>0</v>
      </c>
    </row>
    <row r="188" spans="1:6" x14ac:dyDescent="0.2">
      <c r="A188" s="16" t="s">
        <v>154</v>
      </c>
      <c r="B188" s="16"/>
      <c r="C188" s="16"/>
      <c r="D188" s="16"/>
      <c r="E188" s="17"/>
      <c r="F188" s="15">
        <v>0</v>
      </c>
    </row>
    <row r="189" spans="1:6" x14ac:dyDescent="0.2">
      <c r="A189" s="17" t="s">
        <v>61</v>
      </c>
      <c r="B189" s="17"/>
      <c r="C189" s="17"/>
      <c r="D189" s="17"/>
      <c r="E189" s="17"/>
      <c r="F189" s="15">
        <v>0</v>
      </c>
    </row>
    <row r="190" spans="1:6" x14ac:dyDescent="0.2">
      <c r="A190" s="267" t="s">
        <v>62</v>
      </c>
      <c r="B190" s="267"/>
      <c r="C190" s="267"/>
      <c r="D190" s="267"/>
      <c r="E190" s="18"/>
      <c r="F190" s="19">
        <v>0</v>
      </c>
    </row>
    <row r="191" spans="1:6" x14ac:dyDescent="0.2">
      <c r="A191" s="264" t="s">
        <v>63</v>
      </c>
      <c r="B191" s="264"/>
      <c r="C191" s="264"/>
      <c r="D191" s="264"/>
      <c r="E191" s="17"/>
      <c r="F191" s="15">
        <f>SUM(F183:F190)</f>
        <v>0</v>
      </c>
    </row>
    <row r="192" spans="1:6" x14ac:dyDescent="0.2">
      <c r="A192" s="268"/>
      <c r="B192" s="268"/>
      <c r="C192" s="268"/>
      <c r="D192" s="268"/>
      <c r="E192" s="268"/>
      <c r="F192" s="268"/>
    </row>
    <row r="193" spans="1:6" x14ac:dyDescent="0.2">
      <c r="A193" s="268"/>
      <c r="B193" s="268"/>
      <c r="C193" s="268"/>
      <c r="D193" s="268"/>
      <c r="E193" s="268"/>
      <c r="F193" s="268"/>
    </row>
    <row r="194" spans="1:6" x14ac:dyDescent="0.2">
      <c r="A194" s="268"/>
      <c r="B194" s="268"/>
      <c r="C194" s="268"/>
      <c r="D194" s="268"/>
      <c r="E194" s="268"/>
      <c r="F194" s="268"/>
    </row>
    <row r="195" spans="1:6" x14ac:dyDescent="0.2">
      <c r="A195" s="266" t="s">
        <v>71</v>
      </c>
      <c r="B195" s="266"/>
      <c r="C195" s="266"/>
      <c r="D195" s="266"/>
      <c r="E195" s="266"/>
      <c r="F195" s="266"/>
    </row>
    <row r="196" spans="1:6" x14ac:dyDescent="0.2">
      <c r="A196" s="268"/>
      <c r="B196" s="268"/>
      <c r="C196" s="268"/>
      <c r="D196" s="268"/>
      <c r="E196" s="268"/>
      <c r="F196" s="268"/>
    </row>
    <row r="197" spans="1:6" x14ac:dyDescent="0.2">
      <c r="A197" s="266" t="s">
        <v>65</v>
      </c>
      <c r="B197" s="266"/>
      <c r="C197" s="266"/>
      <c r="D197" s="266"/>
      <c r="E197" s="17"/>
      <c r="F197" s="15">
        <v>0</v>
      </c>
    </row>
    <row r="198" spans="1:6" x14ac:dyDescent="0.2">
      <c r="A198" s="17" t="s">
        <v>162</v>
      </c>
      <c r="B198" s="17"/>
      <c r="C198" s="17"/>
      <c r="D198" s="17"/>
      <c r="E198" s="17"/>
      <c r="F198" s="15">
        <f>SUM(F42)</f>
        <v>-1253</v>
      </c>
    </row>
    <row r="199" spans="1:6" x14ac:dyDescent="0.2">
      <c r="A199" s="266" t="s">
        <v>66</v>
      </c>
      <c r="B199" s="266"/>
      <c r="C199" s="266"/>
      <c r="D199" s="266"/>
      <c r="E199" s="17"/>
      <c r="F199" s="15">
        <v>0</v>
      </c>
    </row>
    <row r="200" spans="1:6" x14ac:dyDescent="0.2">
      <c r="A200" s="266" t="s">
        <v>67</v>
      </c>
      <c r="B200" s="266"/>
      <c r="C200" s="266"/>
      <c r="D200" s="266"/>
      <c r="E200" s="17"/>
      <c r="F200" s="15">
        <v>0</v>
      </c>
    </row>
    <row r="201" spans="1:6" x14ac:dyDescent="0.2">
      <c r="A201" s="266" t="s">
        <v>68</v>
      </c>
      <c r="B201" s="266"/>
      <c r="C201" s="266"/>
      <c r="D201" s="266"/>
      <c r="E201" s="17"/>
      <c r="F201" s="15">
        <f>F72+F64+F37+F36+F34</f>
        <v>1253</v>
      </c>
    </row>
    <row r="202" spans="1:6" x14ac:dyDescent="0.2">
      <c r="A202" s="17" t="s">
        <v>72</v>
      </c>
      <c r="B202" s="17"/>
      <c r="C202" s="17"/>
      <c r="D202" s="17"/>
      <c r="E202" s="17"/>
      <c r="F202" s="15">
        <f>F95+F94</f>
        <v>0</v>
      </c>
    </row>
    <row r="203" spans="1:6" x14ac:dyDescent="0.2">
      <c r="A203" s="17" t="s">
        <v>73</v>
      </c>
      <c r="B203" s="17"/>
      <c r="C203" s="17"/>
      <c r="D203" s="17"/>
      <c r="E203" s="17"/>
      <c r="F203" s="15">
        <v>0</v>
      </c>
    </row>
    <row r="204" spans="1:6" x14ac:dyDescent="0.2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">
      <c r="A205" s="264" t="s">
        <v>63</v>
      </c>
      <c r="B205" s="264"/>
      <c r="C205" s="264"/>
      <c r="D205" s="264"/>
      <c r="E205" s="17"/>
      <c r="F205" s="15">
        <f>SUM(F197:F204)</f>
        <v>0</v>
      </c>
    </row>
    <row r="206" spans="1:6" x14ac:dyDescent="0.2">
      <c r="A206" s="24"/>
      <c r="B206" s="25"/>
      <c r="C206" s="26"/>
      <c r="D206" s="27"/>
      <c r="E206" s="27"/>
      <c r="F206" s="28"/>
    </row>
    <row r="207" spans="1:6" x14ac:dyDescent="0.2">
      <c r="A207" s="24"/>
      <c r="B207" s="25"/>
      <c r="C207" s="26"/>
      <c r="D207" s="27"/>
      <c r="E207" s="27"/>
      <c r="F207" s="28"/>
    </row>
    <row r="208" spans="1:6" x14ac:dyDescent="0.2">
      <c r="A208" s="261" t="s">
        <v>74</v>
      </c>
      <c r="B208" s="261"/>
      <c r="C208" s="261"/>
      <c r="D208" s="261"/>
      <c r="E208" s="261"/>
      <c r="F208" s="261"/>
    </row>
    <row r="209" spans="1:6" x14ac:dyDescent="0.2">
      <c r="A209" s="263"/>
      <c r="B209" s="263"/>
      <c r="C209" s="263"/>
      <c r="D209" s="263"/>
      <c r="E209" s="263"/>
      <c r="F209" s="263"/>
    </row>
    <row r="210" spans="1:6" x14ac:dyDescent="0.2">
      <c r="A210" s="29"/>
      <c r="B210" s="29"/>
      <c r="C210" s="29"/>
      <c r="D210" s="30"/>
      <c r="E210" s="30"/>
      <c r="F210" s="31"/>
    </row>
    <row r="211" spans="1:6" x14ac:dyDescent="0.2">
      <c r="A211" s="33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">
      <c r="A212" s="33" t="s">
        <v>192</v>
      </c>
      <c r="B212" s="32"/>
      <c r="C212" s="32"/>
      <c r="D212" s="32"/>
      <c r="E212" s="33"/>
      <c r="F212" s="31">
        <f>SUM(F156,F184)</f>
        <v>397451</v>
      </c>
    </row>
    <row r="213" spans="1:6" x14ac:dyDescent="0.2">
      <c r="A213" s="261" t="s">
        <v>155</v>
      </c>
      <c r="B213" s="261"/>
      <c r="C213" s="261"/>
      <c r="D213" s="261"/>
      <c r="E213" s="33"/>
      <c r="F213" s="31">
        <f>SUM(F157,F185)</f>
        <v>-699706</v>
      </c>
    </row>
    <row r="214" spans="1:6" x14ac:dyDescent="0.2">
      <c r="A214" s="261" t="s">
        <v>160</v>
      </c>
      <c r="B214" s="261"/>
      <c r="C214" s="261"/>
      <c r="D214" s="261"/>
      <c r="E214" s="33"/>
      <c r="F214" s="31">
        <f>F158+F186</f>
        <v>-5449639</v>
      </c>
    </row>
    <row r="215" spans="1:6" x14ac:dyDescent="0.2">
      <c r="A215" s="261" t="s">
        <v>193</v>
      </c>
      <c r="B215" s="261"/>
      <c r="C215" s="261"/>
      <c r="D215" s="261"/>
      <c r="E215" s="33"/>
      <c r="F215" s="31">
        <f>F159+F187</f>
        <v>-1253</v>
      </c>
    </row>
    <row r="216" spans="1:6" x14ac:dyDescent="0.2">
      <c r="A216" s="32" t="s">
        <v>161</v>
      </c>
      <c r="B216" s="32"/>
      <c r="C216" s="32"/>
      <c r="D216" s="32"/>
      <c r="E216" s="33"/>
      <c r="F216" s="31">
        <f>SUM(F188,F160)</f>
        <v>8856279</v>
      </c>
    </row>
    <row r="217" spans="1:6" x14ac:dyDescent="0.2">
      <c r="A217" s="33" t="s">
        <v>61</v>
      </c>
      <c r="B217" s="33"/>
      <c r="C217" s="33"/>
      <c r="D217" s="33"/>
      <c r="E217" s="33"/>
      <c r="F217" s="31">
        <f>F189+F161</f>
        <v>0</v>
      </c>
    </row>
    <row r="218" spans="1:6" x14ac:dyDescent="0.2">
      <c r="A218" s="261" t="s">
        <v>62</v>
      </c>
      <c r="B218" s="261"/>
      <c r="C218" s="261"/>
      <c r="D218" s="261"/>
      <c r="E218" s="33"/>
      <c r="F218" s="31">
        <f>F190+F162</f>
        <v>-1025</v>
      </c>
    </row>
    <row r="219" spans="1:6" x14ac:dyDescent="0.2">
      <c r="A219" s="34" t="s">
        <v>149</v>
      </c>
      <c r="B219" s="34"/>
      <c r="C219" s="34"/>
      <c r="D219" s="34"/>
      <c r="E219" s="34"/>
      <c r="F219" s="35">
        <f>F163</f>
        <v>0</v>
      </c>
    </row>
    <row r="220" spans="1:6" x14ac:dyDescent="0.2">
      <c r="A220" s="261" t="s">
        <v>63</v>
      </c>
      <c r="B220" s="261"/>
      <c r="C220" s="261"/>
      <c r="D220" s="261"/>
      <c r="E220" s="33"/>
      <c r="F220" s="31">
        <f>SUM(F211:F219)</f>
        <v>3024662</v>
      </c>
    </row>
    <row r="221" spans="1:6" x14ac:dyDescent="0.2">
      <c r="A221" s="33"/>
      <c r="B221" s="33"/>
      <c r="C221" s="33"/>
      <c r="D221" s="33"/>
      <c r="E221" s="33"/>
      <c r="F221" s="31"/>
    </row>
    <row r="222" spans="1:6" x14ac:dyDescent="0.2">
      <c r="A222" s="33"/>
      <c r="B222" s="33"/>
      <c r="C222" s="33"/>
      <c r="D222" s="33"/>
      <c r="E222" s="33"/>
      <c r="F222" s="31"/>
    </row>
    <row r="223" spans="1:6" x14ac:dyDescent="0.2">
      <c r="A223" s="263"/>
      <c r="B223" s="263"/>
      <c r="C223" s="263"/>
      <c r="D223" s="263"/>
      <c r="E223" s="263"/>
      <c r="F223" s="263"/>
    </row>
    <row r="224" spans="1:6" x14ac:dyDescent="0.2">
      <c r="A224" s="261" t="s">
        <v>76</v>
      </c>
      <c r="B224" s="261"/>
      <c r="C224" s="261"/>
      <c r="D224" s="261"/>
      <c r="E224" s="261"/>
      <c r="F224" s="261"/>
    </row>
    <row r="225" spans="1:6" x14ac:dyDescent="0.2">
      <c r="A225" s="263"/>
      <c r="B225" s="263"/>
      <c r="C225" s="263"/>
      <c r="D225" s="263"/>
      <c r="E225" s="263"/>
      <c r="F225" s="263"/>
    </row>
    <row r="226" spans="1:6" x14ac:dyDescent="0.2">
      <c r="A226" s="261" t="s">
        <v>65</v>
      </c>
      <c r="B226" s="261"/>
      <c r="C226" s="261"/>
      <c r="D226" s="261"/>
      <c r="E226" s="33"/>
      <c r="F226" s="31">
        <f>SUM(F197,F170)</f>
        <v>318753</v>
      </c>
    </row>
    <row r="227" spans="1:6" x14ac:dyDescent="0.2">
      <c r="A227" s="33" t="s">
        <v>162</v>
      </c>
      <c r="B227" s="33"/>
      <c r="C227" s="33"/>
      <c r="D227" s="33"/>
      <c r="E227" s="33"/>
      <c r="F227" s="31">
        <f>F198+F171</f>
        <v>-1253</v>
      </c>
    </row>
    <row r="228" spans="1:6" x14ac:dyDescent="0.2">
      <c r="A228" s="261" t="s">
        <v>66</v>
      </c>
      <c r="B228" s="261"/>
      <c r="C228" s="261"/>
      <c r="D228" s="261"/>
      <c r="E228" s="33"/>
      <c r="F228" s="31">
        <f>F199+F172</f>
        <v>-3957671</v>
      </c>
    </row>
    <row r="229" spans="1:6" x14ac:dyDescent="0.2">
      <c r="A229" s="261" t="s">
        <v>67</v>
      </c>
      <c r="B229" s="261"/>
      <c r="C229" s="261"/>
      <c r="D229" s="261"/>
      <c r="E229" s="33"/>
      <c r="F229" s="31">
        <f>F200+F173</f>
        <v>318555</v>
      </c>
    </row>
    <row r="230" spans="1:6" x14ac:dyDescent="0.2">
      <c r="A230" s="261" t="s">
        <v>68</v>
      </c>
      <c r="B230" s="261"/>
      <c r="C230" s="261"/>
      <c r="D230" s="261"/>
      <c r="E230" s="33"/>
      <c r="F230" s="31">
        <f>F201+F174</f>
        <v>-2510001</v>
      </c>
    </row>
    <row r="231" spans="1:6" x14ac:dyDescent="0.2">
      <c r="A231" s="33" t="s">
        <v>72</v>
      </c>
      <c r="B231" s="33"/>
      <c r="C231" s="33"/>
      <c r="D231" s="33"/>
      <c r="E231" s="33"/>
      <c r="F231" s="31">
        <f>SUM(F202,F175)</f>
        <v>0</v>
      </c>
    </row>
    <row r="232" spans="1:6" x14ac:dyDescent="0.2">
      <c r="A232" s="33" t="s">
        <v>73</v>
      </c>
      <c r="B232" s="33"/>
      <c r="C232" s="33"/>
      <c r="D232" s="33"/>
      <c r="E232" s="33"/>
      <c r="F232" s="31">
        <f>SUM(F203,F176)</f>
        <v>8856279</v>
      </c>
    </row>
    <row r="233" spans="1:6" x14ac:dyDescent="0.2">
      <c r="A233" s="36" t="s">
        <v>152</v>
      </c>
      <c r="B233" s="36"/>
      <c r="C233" s="36"/>
      <c r="D233" s="37"/>
      <c r="E233" s="37"/>
      <c r="F233" s="128">
        <f>F204+F178</f>
        <v>0</v>
      </c>
    </row>
    <row r="234" spans="1:6" x14ac:dyDescent="0.2">
      <c r="A234" s="262" t="s">
        <v>63</v>
      </c>
      <c r="B234" s="262"/>
      <c r="C234" s="262"/>
      <c r="D234" s="262"/>
      <c r="E234" s="33"/>
      <c r="F234" s="31">
        <f>SUM(F226:F233)</f>
        <v>3024662</v>
      </c>
    </row>
  </sheetData>
  <mergeCells count="82"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58:D158"/>
    <mergeCell ref="A159:D159"/>
    <mergeCell ref="A162:D162"/>
    <mergeCell ref="A164:D164"/>
    <mergeCell ref="A165:F167"/>
    <mergeCell ref="A168:F168"/>
    <mergeCell ref="A169:F169"/>
    <mergeCell ref="A170:D170"/>
    <mergeCell ref="A172:D172"/>
    <mergeCell ref="A173:D173"/>
    <mergeCell ref="A174:D174"/>
    <mergeCell ref="A179:D179"/>
    <mergeCell ref="A181:F181"/>
    <mergeCell ref="A184:D184"/>
    <mergeCell ref="A186:D186"/>
    <mergeCell ref="A187:D187"/>
    <mergeCell ref="A190:D190"/>
    <mergeCell ref="A191:D191"/>
    <mergeCell ref="A192:F194"/>
    <mergeCell ref="A195:F195"/>
    <mergeCell ref="A196:F196"/>
    <mergeCell ref="A197:D197"/>
    <mergeCell ref="A199:D199"/>
    <mergeCell ref="A200:D200"/>
    <mergeCell ref="A201:D201"/>
    <mergeCell ref="A205:D205"/>
    <mergeCell ref="A208:F208"/>
    <mergeCell ref="A209:F209"/>
    <mergeCell ref="A213:D213"/>
    <mergeCell ref="A214:D214"/>
    <mergeCell ref="A215:D215"/>
    <mergeCell ref="A218:D218"/>
    <mergeCell ref="A220:D220"/>
    <mergeCell ref="A223:F223"/>
    <mergeCell ref="A224:F224"/>
    <mergeCell ref="A234:D234"/>
    <mergeCell ref="A225:F225"/>
    <mergeCell ref="A226:D226"/>
    <mergeCell ref="A228:D228"/>
    <mergeCell ref="A229:D229"/>
    <mergeCell ref="A230:D2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J182"/>
  <sheetViews>
    <sheetView tabSelected="1" view="pageBreakPreview" zoomScaleNormal="100" zoomScaleSheetLayoutView="100" workbookViewId="0">
      <pane xSplit="3" ySplit="5" topLeftCell="J40" activePane="bottomRight" state="frozen"/>
      <selection pane="topRight" activeCell="D1" sqref="D1"/>
      <selection pane="bottomLeft" activeCell="A6" sqref="A6"/>
      <selection pane="bottomRight" activeCell="Q168" sqref="Q168"/>
    </sheetView>
  </sheetViews>
  <sheetFormatPr defaultRowHeight="12.75" x14ac:dyDescent="0.2"/>
  <cols>
    <col min="1" max="1" width="49.42578125" customWidth="1"/>
    <col min="2" max="2" width="7.28515625" style="89" customWidth="1"/>
    <col min="3" max="3" width="6.85546875" customWidth="1"/>
    <col min="4" max="4" width="13.140625" hidden="1" customWidth="1"/>
    <col min="5" max="5" width="12.85546875" hidden="1" customWidth="1"/>
    <col min="6" max="6" width="12.7109375" hidden="1" customWidth="1"/>
    <col min="7" max="7" width="15.5703125" hidden="1" customWidth="1"/>
    <col min="8" max="8" width="11" hidden="1" customWidth="1"/>
    <col min="9" max="9" width="14" hidden="1" customWidth="1"/>
    <col min="10" max="16" width="12.42578125" customWidth="1"/>
    <col min="17" max="17" width="12.28515625" customWidth="1"/>
    <col min="18" max="18" width="12.42578125" customWidth="1"/>
    <col min="19" max="19" width="11.85546875" hidden="1" customWidth="1"/>
    <col min="20" max="22" width="12.42578125" hidden="1" customWidth="1"/>
    <col min="23" max="23" width="13.140625" hidden="1" customWidth="1"/>
    <col min="24" max="25" width="12.42578125" hidden="1" customWidth="1"/>
    <col min="26" max="34" width="12.28515625" hidden="1" customWidth="1"/>
    <col min="35" max="35" width="13.140625" style="94" customWidth="1"/>
    <col min="36" max="36" width="12.85546875" customWidth="1"/>
  </cols>
  <sheetData>
    <row r="1" spans="1:36" ht="15.75" x14ac:dyDescent="0.2">
      <c r="A1" s="433" t="s">
        <v>214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4"/>
      <c r="AB1" s="434"/>
      <c r="AC1" s="434"/>
      <c r="AD1" s="434"/>
      <c r="AE1" s="434"/>
      <c r="AF1" s="434"/>
      <c r="AG1" s="434"/>
      <c r="AH1" s="434"/>
      <c r="AI1" s="434"/>
      <c r="AJ1" s="434"/>
    </row>
    <row r="2" spans="1:36" x14ac:dyDescent="0.2">
      <c r="E2" s="2"/>
    </row>
    <row r="3" spans="1:36" x14ac:dyDescent="0.2">
      <c r="E3" s="3"/>
      <c r="AI3" s="95"/>
    </row>
    <row r="4" spans="1:36" x14ac:dyDescent="0.2">
      <c r="A4" s="330" t="s">
        <v>19</v>
      </c>
      <c r="B4" s="332" t="s">
        <v>0</v>
      </c>
      <c r="C4" s="330" t="s">
        <v>44</v>
      </c>
      <c r="D4" s="330" t="s">
        <v>21</v>
      </c>
      <c r="E4" s="334" t="s">
        <v>223</v>
      </c>
      <c r="F4" s="335"/>
      <c r="G4" s="335"/>
      <c r="H4" s="335"/>
      <c r="I4" s="335"/>
      <c r="J4" s="326" t="s">
        <v>224</v>
      </c>
      <c r="K4" s="437" t="s">
        <v>229</v>
      </c>
      <c r="L4" s="438"/>
      <c r="M4" s="438"/>
      <c r="N4" s="438"/>
      <c r="O4" s="438"/>
      <c r="P4" s="438"/>
      <c r="Q4" s="438"/>
      <c r="R4" s="326" t="s">
        <v>230</v>
      </c>
      <c r="S4" s="437" t="s">
        <v>201</v>
      </c>
      <c r="T4" s="438"/>
      <c r="U4" s="438"/>
      <c r="V4" s="438"/>
      <c r="W4" s="438"/>
      <c r="X4" s="438"/>
      <c r="Y4" s="439"/>
      <c r="Z4" s="326" t="s">
        <v>202</v>
      </c>
      <c r="AA4" s="437" t="s">
        <v>212</v>
      </c>
      <c r="AB4" s="438"/>
      <c r="AC4" s="438"/>
      <c r="AD4" s="438"/>
      <c r="AE4" s="438"/>
      <c r="AF4" s="438"/>
      <c r="AG4" s="439"/>
      <c r="AH4" s="181"/>
      <c r="AI4" s="435" t="s">
        <v>135</v>
      </c>
      <c r="AJ4" s="436" t="s">
        <v>197</v>
      </c>
    </row>
    <row r="5" spans="1:36" ht="77.25" customHeight="1" x14ac:dyDescent="0.2">
      <c r="A5" s="331"/>
      <c r="B5" s="333"/>
      <c r="C5" s="331"/>
      <c r="D5" s="331"/>
      <c r="E5" s="142" t="s">
        <v>43</v>
      </c>
      <c r="F5" s="92" t="s">
        <v>215</v>
      </c>
      <c r="G5" s="92" t="s">
        <v>222</v>
      </c>
      <c r="H5" s="92" t="s">
        <v>213</v>
      </c>
      <c r="I5" s="92" t="s">
        <v>220</v>
      </c>
      <c r="J5" s="327"/>
      <c r="K5" s="142" t="s">
        <v>43</v>
      </c>
      <c r="L5" s="92" t="s">
        <v>226</v>
      </c>
      <c r="M5" s="92" t="s">
        <v>232</v>
      </c>
      <c r="N5" s="92" t="s">
        <v>233</v>
      </c>
      <c r="O5" s="92" t="s">
        <v>231</v>
      </c>
      <c r="P5" s="92" t="s">
        <v>228</v>
      </c>
      <c r="Q5" s="92" t="s">
        <v>227</v>
      </c>
      <c r="R5" s="327"/>
      <c r="S5" s="178" t="s">
        <v>43</v>
      </c>
      <c r="T5" s="178" t="s">
        <v>198</v>
      </c>
      <c r="U5" s="178" t="s">
        <v>205</v>
      </c>
      <c r="V5" s="178" t="s">
        <v>211</v>
      </c>
      <c r="W5" s="178" t="s">
        <v>200</v>
      </c>
      <c r="X5" s="178" t="s">
        <v>199</v>
      </c>
      <c r="Y5" s="178" t="s">
        <v>203</v>
      </c>
      <c r="Z5" s="327"/>
      <c r="AA5" s="178" t="s">
        <v>43</v>
      </c>
      <c r="AB5" s="178" t="s">
        <v>206</v>
      </c>
      <c r="AC5" s="178" t="s">
        <v>210</v>
      </c>
      <c r="AD5" s="178" t="s">
        <v>200</v>
      </c>
      <c r="AE5" s="178" t="s">
        <v>207</v>
      </c>
      <c r="AF5" s="178" t="s">
        <v>208</v>
      </c>
      <c r="AG5" s="178" t="s">
        <v>209</v>
      </c>
      <c r="AH5" s="178" t="s">
        <v>181</v>
      </c>
      <c r="AI5" s="435"/>
      <c r="AJ5" s="436"/>
    </row>
    <row r="6" spans="1:36" ht="15" x14ac:dyDescent="0.25">
      <c r="A6" s="430" t="s">
        <v>38</v>
      </c>
      <c r="B6" s="143" t="s">
        <v>1</v>
      </c>
      <c r="C6" s="144" t="s">
        <v>41</v>
      </c>
      <c r="D6" s="145">
        <v>0</v>
      </c>
      <c r="E6" s="146"/>
      <c r="F6" s="145"/>
      <c r="G6" s="145"/>
      <c r="H6" s="145"/>
      <c r="I6" s="145"/>
      <c r="J6" s="147">
        <f>SUM(D6:I6)</f>
        <v>0</v>
      </c>
      <c r="K6" s="147"/>
      <c r="L6" s="147"/>
      <c r="M6" s="147"/>
      <c r="N6" s="147"/>
      <c r="O6" s="147"/>
      <c r="P6" s="147"/>
      <c r="Q6" s="147"/>
      <c r="R6" s="147">
        <f t="shared" ref="R6:R15" si="0">SUM(J6:Q6)</f>
        <v>0</v>
      </c>
      <c r="S6" s="147"/>
      <c r="T6" s="147"/>
      <c r="U6" s="147"/>
      <c r="V6" s="147"/>
      <c r="W6" s="147"/>
      <c r="X6" s="147"/>
      <c r="Y6" s="147"/>
      <c r="Z6" s="147">
        <f>SUM(R6:Y6)</f>
        <v>0</v>
      </c>
      <c r="AA6" s="147"/>
      <c r="AB6" s="147"/>
      <c r="AC6" s="147"/>
      <c r="AD6" s="147"/>
      <c r="AE6" s="147"/>
      <c r="AF6" s="147"/>
      <c r="AG6" s="147"/>
      <c r="AH6" s="147">
        <f>SUM(Z6:AG6)</f>
        <v>0</v>
      </c>
      <c r="AI6" s="148">
        <v>0</v>
      </c>
      <c r="AJ6" s="147">
        <f>R6-AI6</f>
        <v>0</v>
      </c>
    </row>
    <row r="7" spans="1:36" ht="15" x14ac:dyDescent="0.25">
      <c r="A7" s="430"/>
      <c r="B7" s="143" t="s">
        <v>1</v>
      </c>
      <c r="C7" s="144" t="s">
        <v>139</v>
      </c>
      <c r="D7" s="145">
        <v>0</v>
      </c>
      <c r="E7" s="146"/>
      <c r="F7" s="145"/>
      <c r="G7" s="145"/>
      <c r="H7" s="145"/>
      <c r="I7" s="145"/>
      <c r="J7" s="147">
        <f t="shared" ref="J7:J20" si="1">SUM(D7:I7)</f>
        <v>0</v>
      </c>
      <c r="K7" s="147"/>
      <c r="L7" s="147"/>
      <c r="M7" s="147"/>
      <c r="N7" s="147"/>
      <c r="O7" s="147"/>
      <c r="P7" s="147"/>
      <c r="Q7" s="147"/>
      <c r="R7" s="147">
        <f t="shared" si="0"/>
        <v>0</v>
      </c>
      <c r="S7" s="147"/>
      <c r="T7" s="147"/>
      <c r="U7" s="147"/>
      <c r="V7" s="147"/>
      <c r="W7" s="147"/>
      <c r="X7" s="147"/>
      <c r="Y7" s="147"/>
      <c r="Z7" s="147">
        <f t="shared" ref="Z7:Z43" si="2">SUM(R7:Y7)</f>
        <v>0</v>
      </c>
      <c r="AA7" s="147"/>
      <c r="AB7" s="147"/>
      <c r="AC7" s="147"/>
      <c r="AD7" s="147"/>
      <c r="AE7" s="147"/>
      <c r="AF7" s="147"/>
      <c r="AG7" s="147"/>
      <c r="AH7" s="147">
        <f t="shared" ref="AH7:AH43" si="3">SUM(Z7:AG7)</f>
        <v>0</v>
      </c>
      <c r="AI7" s="148">
        <v>0</v>
      </c>
      <c r="AJ7" s="147">
        <f t="shared" ref="AJ7:AJ52" si="4">R7-AI7</f>
        <v>0</v>
      </c>
    </row>
    <row r="8" spans="1:36" ht="15" x14ac:dyDescent="0.25">
      <c r="A8" s="430"/>
      <c r="B8" s="143" t="s">
        <v>1</v>
      </c>
      <c r="C8" s="144" t="s">
        <v>40</v>
      </c>
      <c r="D8" s="145">
        <v>2000</v>
      </c>
      <c r="E8" s="146"/>
      <c r="F8" s="145"/>
      <c r="G8" s="145"/>
      <c r="H8" s="145"/>
      <c r="I8" s="145"/>
      <c r="J8" s="147">
        <f>SUM(D8:I8)</f>
        <v>2000</v>
      </c>
      <c r="K8" s="147"/>
      <c r="L8" s="147"/>
      <c r="M8" s="147"/>
      <c r="N8" s="147"/>
      <c r="O8" s="147"/>
      <c r="P8" s="147"/>
      <c r="Q8" s="147"/>
      <c r="R8" s="147">
        <f t="shared" si="0"/>
        <v>2000</v>
      </c>
      <c r="S8" s="147"/>
      <c r="T8" s="147"/>
      <c r="U8" s="147"/>
      <c r="V8" s="147"/>
      <c r="W8" s="147"/>
      <c r="X8" s="147"/>
      <c r="Y8" s="147"/>
      <c r="Z8" s="147">
        <f t="shared" si="2"/>
        <v>2000</v>
      </c>
      <c r="AA8" s="147"/>
      <c r="AB8" s="147"/>
      <c r="AC8" s="147"/>
      <c r="AD8" s="147"/>
      <c r="AE8" s="147"/>
      <c r="AF8" s="147"/>
      <c r="AG8" s="147"/>
      <c r="AH8" s="147">
        <f t="shared" si="3"/>
        <v>2000</v>
      </c>
      <c r="AI8" s="148">
        <v>1264</v>
      </c>
      <c r="AJ8" s="147">
        <f t="shared" si="4"/>
        <v>736</v>
      </c>
    </row>
    <row r="9" spans="1:36" ht="15" x14ac:dyDescent="0.25">
      <c r="A9" s="430"/>
      <c r="B9" s="149" t="s">
        <v>4</v>
      </c>
      <c r="C9" s="144" t="s">
        <v>25</v>
      </c>
      <c r="D9" s="145">
        <v>343933</v>
      </c>
      <c r="E9" s="146"/>
      <c r="F9" s="145"/>
      <c r="G9" s="145"/>
      <c r="H9" s="145"/>
      <c r="I9" s="145"/>
      <c r="J9" s="147">
        <f>SUM(D9:I9)</f>
        <v>343933</v>
      </c>
      <c r="K9" s="147"/>
      <c r="L9" s="147"/>
      <c r="M9" s="147"/>
      <c r="N9" s="147"/>
      <c r="O9" s="147"/>
      <c r="P9" s="147"/>
      <c r="Q9" s="147"/>
      <c r="R9" s="147">
        <f t="shared" si="0"/>
        <v>343933</v>
      </c>
      <c r="S9" s="147"/>
      <c r="T9" s="147"/>
      <c r="U9" s="147"/>
      <c r="V9" s="147"/>
      <c r="W9" s="147"/>
      <c r="X9" s="147"/>
      <c r="Y9" s="147"/>
      <c r="Z9" s="147">
        <f t="shared" si="2"/>
        <v>343933</v>
      </c>
      <c r="AA9" s="147"/>
      <c r="AB9" s="147"/>
      <c r="AC9" s="147"/>
      <c r="AD9" s="147"/>
      <c r="AE9" s="147"/>
      <c r="AF9" s="147"/>
      <c r="AG9" s="147"/>
      <c r="AH9" s="147">
        <f t="shared" si="3"/>
        <v>343933</v>
      </c>
      <c r="AI9" s="150">
        <v>343933</v>
      </c>
      <c r="AJ9" s="147">
        <f t="shared" si="4"/>
        <v>0</v>
      </c>
    </row>
    <row r="10" spans="1:36" ht="15" x14ac:dyDescent="0.25">
      <c r="A10" s="430"/>
      <c r="B10" s="151" t="s">
        <v>4</v>
      </c>
      <c r="C10" s="144" t="s">
        <v>28</v>
      </c>
      <c r="D10" s="145">
        <v>16087031</v>
      </c>
      <c r="E10" s="146"/>
      <c r="F10" s="145"/>
      <c r="G10" s="145"/>
      <c r="H10" s="145"/>
      <c r="I10" s="145"/>
      <c r="J10" s="147">
        <f>SUM(D10:I10)</f>
        <v>16087031</v>
      </c>
      <c r="K10" s="147"/>
      <c r="L10" s="147"/>
      <c r="M10" s="147"/>
      <c r="N10" s="147"/>
      <c r="O10" s="147"/>
      <c r="P10" s="147"/>
      <c r="Q10" s="147"/>
      <c r="R10" s="147">
        <f t="shared" si="0"/>
        <v>16087031</v>
      </c>
      <c r="S10" s="147"/>
      <c r="T10" s="147"/>
      <c r="U10" s="147"/>
      <c r="V10" s="147"/>
      <c r="W10" s="147"/>
      <c r="X10" s="147"/>
      <c r="Y10" s="147"/>
      <c r="Z10" s="147">
        <f t="shared" si="2"/>
        <v>16087031</v>
      </c>
      <c r="AA10" s="147"/>
      <c r="AB10" s="147"/>
      <c r="AC10" s="147"/>
      <c r="AD10" s="147"/>
      <c r="AE10" s="147"/>
      <c r="AF10" s="147"/>
      <c r="AG10" s="147"/>
      <c r="AH10" s="147">
        <f t="shared" si="3"/>
        <v>16087031</v>
      </c>
      <c r="AI10" s="148">
        <v>16087031</v>
      </c>
      <c r="AJ10" s="147">
        <f t="shared" si="4"/>
        <v>0</v>
      </c>
    </row>
    <row r="11" spans="1:36" ht="15" x14ac:dyDescent="0.25">
      <c r="A11" s="431" t="s">
        <v>50</v>
      </c>
      <c r="B11" s="152" t="s">
        <v>4</v>
      </c>
      <c r="C11" s="144" t="s">
        <v>25</v>
      </c>
      <c r="D11" s="145">
        <v>15805195</v>
      </c>
      <c r="E11" s="146"/>
      <c r="F11" s="145"/>
      <c r="G11" s="145"/>
      <c r="H11" s="145"/>
      <c r="I11" s="145"/>
      <c r="J11" s="147">
        <f t="shared" si="1"/>
        <v>15805195</v>
      </c>
      <c r="K11" s="147"/>
      <c r="L11" s="147"/>
      <c r="M11" s="147"/>
      <c r="N11" s="147"/>
      <c r="O11" s="147"/>
      <c r="P11" s="147"/>
      <c r="Q11" s="147"/>
      <c r="R11" s="147">
        <f t="shared" si="0"/>
        <v>15805195</v>
      </c>
      <c r="S11" s="147"/>
      <c r="T11" s="147"/>
      <c r="U11" s="147"/>
      <c r="V11" s="147"/>
      <c r="W11" s="147"/>
      <c r="X11" s="147"/>
      <c r="Y11" s="147"/>
      <c r="Z11" s="147">
        <f t="shared" si="2"/>
        <v>15805195</v>
      </c>
      <c r="AA11" s="147"/>
      <c r="AB11" s="147"/>
      <c r="AC11" s="147"/>
      <c r="AD11" s="147"/>
      <c r="AE11" s="147"/>
      <c r="AF11" s="147"/>
      <c r="AG11" s="147"/>
      <c r="AH11" s="147">
        <f t="shared" si="3"/>
        <v>15805195</v>
      </c>
      <c r="AI11" s="148">
        <v>10165762</v>
      </c>
      <c r="AJ11" s="147">
        <f t="shared" si="4"/>
        <v>5639433</v>
      </c>
    </row>
    <row r="12" spans="1:36" ht="15" x14ac:dyDescent="0.25">
      <c r="A12" s="432"/>
      <c r="B12" s="153" t="s">
        <v>4</v>
      </c>
      <c r="C12" s="144" t="s">
        <v>37</v>
      </c>
      <c r="D12" s="145">
        <v>2821456</v>
      </c>
      <c r="E12" s="146"/>
      <c r="F12" s="145"/>
      <c r="G12" s="145"/>
      <c r="H12" s="145"/>
      <c r="I12" s="145"/>
      <c r="J12" s="147">
        <f t="shared" si="1"/>
        <v>2821456</v>
      </c>
      <c r="K12" s="147"/>
      <c r="L12" s="147"/>
      <c r="M12" s="147"/>
      <c r="N12" s="147"/>
      <c r="O12" s="147"/>
      <c r="P12" s="147"/>
      <c r="Q12" s="147"/>
      <c r="R12" s="147">
        <f t="shared" si="0"/>
        <v>2821456</v>
      </c>
      <c r="S12" s="147"/>
      <c r="T12" s="147"/>
      <c r="U12" s="147"/>
      <c r="V12" s="147"/>
      <c r="W12" s="147"/>
      <c r="X12" s="147"/>
      <c r="Y12" s="147"/>
      <c r="Z12" s="147">
        <f t="shared" si="2"/>
        <v>2821456</v>
      </c>
      <c r="AA12" s="147"/>
      <c r="AB12" s="147"/>
      <c r="AC12" s="147"/>
      <c r="AD12" s="147"/>
      <c r="AE12" s="147"/>
      <c r="AF12" s="147"/>
      <c r="AG12" s="147"/>
      <c r="AH12" s="147">
        <f t="shared" si="3"/>
        <v>2821456</v>
      </c>
      <c r="AI12" s="148">
        <v>2801919</v>
      </c>
      <c r="AJ12" s="147">
        <f t="shared" si="4"/>
        <v>19537</v>
      </c>
    </row>
    <row r="13" spans="1:36" ht="15" x14ac:dyDescent="0.25">
      <c r="A13" s="154" t="s">
        <v>26</v>
      </c>
      <c r="B13" s="155" t="s">
        <v>4</v>
      </c>
      <c r="C13" s="144" t="s">
        <v>25</v>
      </c>
      <c r="D13" s="145">
        <v>19261000</v>
      </c>
      <c r="E13" s="146"/>
      <c r="F13" s="145"/>
      <c r="G13" s="145"/>
      <c r="H13" s="145"/>
      <c r="I13" s="145"/>
      <c r="J13" s="147">
        <f t="shared" si="1"/>
        <v>19261000</v>
      </c>
      <c r="K13" s="147"/>
      <c r="L13" s="147"/>
      <c r="M13" s="147"/>
      <c r="N13" s="147"/>
      <c r="O13" s="147"/>
      <c r="P13" s="147"/>
      <c r="Q13" s="147"/>
      <c r="R13" s="147">
        <f t="shared" si="0"/>
        <v>19261000</v>
      </c>
      <c r="S13" s="147"/>
      <c r="T13" s="147"/>
      <c r="U13" s="147"/>
      <c r="V13" s="147"/>
      <c r="W13" s="147"/>
      <c r="X13" s="147"/>
      <c r="Y13" s="147"/>
      <c r="Z13" s="147">
        <f t="shared" si="2"/>
        <v>19261000</v>
      </c>
      <c r="AA13" s="147"/>
      <c r="AB13" s="147"/>
      <c r="AC13" s="147"/>
      <c r="AD13" s="147"/>
      <c r="AE13" s="147"/>
      <c r="AF13" s="147"/>
      <c r="AG13" s="147"/>
      <c r="AH13" s="147">
        <f t="shared" si="3"/>
        <v>19261000</v>
      </c>
      <c r="AI13" s="148">
        <v>12595068</v>
      </c>
      <c r="AJ13" s="147">
        <f t="shared" si="4"/>
        <v>6665932</v>
      </c>
    </row>
    <row r="14" spans="1:36" ht="15" x14ac:dyDescent="0.25">
      <c r="A14" s="156" t="s">
        <v>45</v>
      </c>
      <c r="B14" s="155" t="s">
        <v>4</v>
      </c>
      <c r="C14" s="144" t="s">
        <v>25</v>
      </c>
      <c r="D14" s="145">
        <v>45767660</v>
      </c>
      <c r="E14" s="146"/>
      <c r="F14" s="145"/>
      <c r="G14" s="145"/>
      <c r="H14" s="145"/>
      <c r="I14" s="145"/>
      <c r="J14" s="147">
        <f t="shared" si="1"/>
        <v>45767660</v>
      </c>
      <c r="K14" s="147"/>
      <c r="L14" s="147"/>
      <c r="M14" s="147"/>
      <c r="N14" s="147"/>
      <c r="O14" s="147"/>
      <c r="P14" s="147">
        <v>-15255887</v>
      </c>
      <c r="Q14" s="147">
        <v>11441915</v>
      </c>
      <c r="R14" s="147">
        <f t="shared" si="0"/>
        <v>41953688</v>
      </c>
      <c r="S14" s="147"/>
      <c r="T14" s="147"/>
      <c r="U14" s="147"/>
      <c r="V14" s="147"/>
      <c r="W14" s="147"/>
      <c r="X14" s="147"/>
      <c r="Y14" s="147"/>
      <c r="Z14" s="147">
        <f t="shared" si="2"/>
        <v>41953688</v>
      </c>
      <c r="AA14" s="147"/>
      <c r="AB14" s="147"/>
      <c r="AC14" s="147"/>
      <c r="AD14" s="147"/>
      <c r="AE14" s="147"/>
      <c r="AF14" s="147"/>
      <c r="AG14" s="147"/>
      <c r="AH14" s="147">
        <f t="shared" si="3"/>
        <v>41953688</v>
      </c>
      <c r="AI14" s="148">
        <v>27856977</v>
      </c>
      <c r="AJ14" s="147">
        <f t="shared" si="4"/>
        <v>14096711</v>
      </c>
    </row>
    <row r="15" spans="1:36" ht="15" x14ac:dyDescent="0.25">
      <c r="A15" s="440" t="s">
        <v>29</v>
      </c>
      <c r="B15" s="155" t="s">
        <v>4</v>
      </c>
      <c r="C15" s="144" t="s">
        <v>25</v>
      </c>
      <c r="D15" s="158">
        <v>382863707</v>
      </c>
      <c r="E15" s="146"/>
      <c r="F15" s="145">
        <v>52400551</v>
      </c>
      <c r="G15" s="145">
        <v>-1204160</v>
      </c>
      <c r="H15" s="145"/>
      <c r="I15" s="145"/>
      <c r="J15" s="147">
        <f>SUM(D15:I15)</f>
        <v>434060098</v>
      </c>
      <c r="K15" s="147"/>
      <c r="L15" s="147"/>
      <c r="M15" s="147">
        <v>2223677</v>
      </c>
      <c r="N15" s="147">
        <v>5605486</v>
      </c>
      <c r="O15" s="147">
        <v>-170530</v>
      </c>
      <c r="P15" s="147"/>
      <c r="Q15" s="147"/>
      <c r="R15" s="147">
        <f t="shared" si="0"/>
        <v>441718731</v>
      </c>
      <c r="S15" s="147"/>
      <c r="T15" s="147"/>
      <c r="U15" s="147"/>
      <c r="V15" s="147"/>
      <c r="W15" s="147"/>
      <c r="X15" s="147"/>
      <c r="Y15" s="147"/>
      <c r="Z15" s="147">
        <f t="shared" si="2"/>
        <v>441718731</v>
      </c>
      <c r="AA15" s="147"/>
      <c r="AB15" s="147"/>
      <c r="AC15" s="147"/>
      <c r="AD15" s="147"/>
      <c r="AE15" s="147"/>
      <c r="AF15" s="147"/>
      <c r="AG15" s="147"/>
      <c r="AH15" s="147">
        <f t="shared" si="3"/>
        <v>441718731</v>
      </c>
      <c r="AI15" s="148">
        <v>283245891</v>
      </c>
      <c r="AJ15" s="147">
        <f t="shared" si="4"/>
        <v>158472840</v>
      </c>
    </row>
    <row r="16" spans="1:36" ht="15" x14ac:dyDescent="0.25">
      <c r="A16" s="441"/>
      <c r="B16" s="155" t="s">
        <v>4</v>
      </c>
      <c r="C16" s="144" t="s">
        <v>37</v>
      </c>
      <c r="D16" s="158">
        <v>0</v>
      </c>
      <c r="E16" s="146"/>
      <c r="F16" s="145"/>
      <c r="G16" s="145"/>
      <c r="H16" s="145"/>
      <c r="I16" s="145"/>
      <c r="J16" s="147">
        <f t="shared" si="1"/>
        <v>0</v>
      </c>
      <c r="K16" s="147"/>
      <c r="L16" s="147"/>
      <c r="M16" s="147"/>
      <c r="N16" s="147"/>
      <c r="O16" s="147"/>
      <c r="P16" s="147"/>
      <c r="Q16" s="147"/>
      <c r="R16" s="147">
        <v>0</v>
      </c>
      <c r="S16" s="147"/>
      <c r="T16" s="147"/>
      <c r="U16" s="147"/>
      <c r="V16" s="147"/>
      <c r="W16" s="147"/>
      <c r="X16" s="147"/>
      <c r="Y16" s="147"/>
      <c r="Z16" s="147">
        <f t="shared" si="2"/>
        <v>0</v>
      </c>
      <c r="AA16" s="147"/>
      <c r="AB16" s="147"/>
      <c r="AC16" s="147"/>
      <c r="AD16" s="147"/>
      <c r="AE16" s="147"/>
      <c r="AF16" s="147"/>
      <c r="AG16" s="147"/>
      <c r="AH16" s="147">
        <f t="shared" si="3"/>
        <v>0</v>
      </c>
      <c r="AI16" s="148">
        <v>0</v>
      </c>
      <c r="AJ16" s="147">
        <f t="shared" si="4"/>
        <v>0</v>
      </c>
    </row>
    <row r="17" spans="1:36" ht="15" x14ac:dyDescent="0.25">
      <c r="A17" s="157" t="s">
        <v>87</v>
      </c>
      <c r="B17" s="155" t="s">
        <v>4</v>
      </c>
      <c r="C17" s="144" t="s">
        <v>25</v>
      </c>
      <c r="D17" s="158">
        <v>0</v>
      </c>
      <c r="E17" s="146"/>
      <c r="F17" s="145"/>
      <c r="G17" s="145"/>
      <c r="H17" s="145"/>
      <c r="I17" s="145"/>
      <c r="J17" s="147">
        <f t="shared" si="1"/>
        <v>0</v>
      </c>
      <c r="K17" s="147"/>
      <c r="L17" s="147"/>
      <c r="M17" s="147"/>
      <c r="N17" s="147"/>
      <c r="O17" s="147"/>
      <c r="P17" s="147"/>
      <c r="Q17" s="147"/>
      <c r="R17" s="147">
        <f t="shared" ref="R17:R43" si="5">SUM(J17:Q17)</f>
        <v>0</v>
      </c>
      <c r="S17" s="147"/>
      <c r="T17" s="147"/>
      <c r="U17" s="147"/>
      <c r="V17" s="147"/>
      <c r="W17" s="147"/>
      <c r="X17" s="147"/>
      <c r="Y17" s="147"/>
      <c r="Z17" s="147">
        <f t="shared" si="2"/>
        <v>0</v>
      </c>
      <c r="AA17" s="147"/>
      <c r="AB17" s="147"/>
      <c r="AC17" s="147"/>
      <c r="AD17" s="147"/>
      <c r="AE17" s="147"/>
      <c r="AF17" s="147"/>
      <c r="AG17" s="147"/>
      <c r="AH17" s="147">
        <f t="shared" si="3"/>
        <v>0</v>
      </c>
      <c r="AI17" s="148">
        <v>0</v>
      </c>
      <c r="AJ17" s="147">
        <f t="shared" si="4"/>
        <v>0</v>
      </c>
    </row>
    <row r="18" spans="1:36" ht="15" x14ac:dyDescent="0.25">
      <c r="A18" s="159" t="s">
        <v>218</v>
      </c>
      <c r="B18" s="155" t="s">
        <v>4</v>
      </c>
      <c r="C18" s="144" t="s">
        <v>25</v>
      </c>
      <c r="D18" s="145">
        <v>84603137</v>
      </c>
      <c r="E18" s="146"/>
      <c r="F18" s="145"/>
      <c r="G18" s="145"/>
      <c r="H18" s="145"/>
      <c r="I18" s="145"/>
      <c r="J18" s="147">
        <f t="shared" si="1"/>
        <v>84603137</v>
      </c>
      <c r="K18" s="147"/>
      <c r="L18" s="147"/>
      <c r="M18" s="147"/>
      <c r="N18" s="147"/>
      <c r="O18" s="147"/>
      <c r="P18" s="147"/>
      <c r="Q18" s="147"/>
      <c r="R18" s="147">
        <f t="shared" si="5"/>
        <v>84603137</v>
      </c>
      <c r="S18" s="147"/>
      <c r="T18" s="147"/>
      <c r="U18" s="147"/>
      <c r="V18" s="147"/>
      <c r="W18" s="147"/>
      <c r="X18" s="147"/>
      <c r="Y18" s="147"/>
      <c r="Z18" s="147">
        <f t="shared" si="2"/>
        <v>84603137</v>
      </c>
      <c r="AA18" s="147"/>
      <c r="AB18" s="147"/>
      <c r="AC18" s="147"/>
      <c r="AD18" s="147"/>
      <c r="AE18" s="147"/>
      <c r="AF18" s="147"/>
      <c r="AG18" s="147"/>
      <c r="AH18" s="147">
        <f t="shared" si="3"/>
        <v>84603137</v>
      </c>
      <c r="AI18" s="148">
        <v>44416535</v>
      </c>
      <c r="AJ18" s="147">
        <f t="shared" si="4"/>
        <v>40186602</v>
      </c>
    </row>
    <row r="19" spans="1:36" ht="15" x14ac:dyDescent="0.25">
      <c r="A19" s="457" t="s">
        <v>217</v>
      </c>
      <c r="B19" s="155" t="s">
        <v>4</v>
      </c>
      <c r="C19" s="144" t="s">
        <v>25</v>
      </c>
      <c r="D19" s="145">
        <v>0</v>
      </c>
      <c r="E19" s="145"/>
      <c r="F19" s="145"/>
      <c r="G19" s="145"/>
      <c r="H19" s="145"/>
      <c r="I19" s="145"/>
      <c r="J19" s="147">
        <f t="shared" si="1"/>
        <v>0</v>
      </c>
      <c r="K19" s="147">
        <v>2667000</v>
      </c>
      <c r="L19" s="147"/>
      <c r="M19" s="147"/>
      <c r="N19" s="147"/>
      <c r="O19" s="147"/>
      <c r="P19" s="147"/>
      <c r="Q19" s="147"/>
      <c r="R19" s="147">
        <f t="shared" si="5"/>
        <v>2667000</v>
      </c>
      <c r="S19" s="147"/>
      <c r="T19" s="147"/>
      <c r="U19" s="147"/>
      <c r="V19" s="147"/>
      <c r="W19" s="147"/>
      <c r="X19" s="147"/>
      <c r="Y19" s="147"/>
      <c r="Z19" s="147">
        <f t="shared" si="2"/>
        <v>2667000</v>
      </c>
      <c r="AA19" s="147"/>
      <c r="AB19" s="147"/>
      <c r="AC19" s="147"/>
      <c r="AD19" s="147"/>
      <c r="AE19" s="147"/>
      <c r="AF19" s="147"/>
      <c r="AG19" s="147"/>
      <c r="AH19" s="147">
        <f t="shared" si="3"/>
        <v>2667000</v>
      </c>
      <c r="AI19" s="148">
        <v>2667000</v>
      </c>
      <c r="AJ19" s="147">
        <f t="shared" si="4"/>
        <v>0</v>
      </c>
    </row>
    <row r="20" spans="1:36" ht="15" x14ac:dyDescent="0.25">
      <c r="A20" s="458"/>
      <c r="B20" s="155" t="s">
        <v>4</v>
      </c>
      <c r="C20" s="144" t="s">
        <v>37</v>
      </c>
      <c r="D20" s="145">
        <v>0</v>
      </c>
      <c r="E20" s="145"/>
      <c r="F20" s="145"/>
      <c r="G20" s="145"/>
      <c r="H20" s="145"/>
      <c r="I20" s="145">
        <v>3000000</v>
      </c>
      <c r="J20" s="147">
        <f t="shared" si="1"/>
        <v>3000000</v>
      </c>
      <c r="K20" s="147">
        <v>-2667000</v>
      </c>
      <c r="L20" s="147">
        <v>-333000</v>
      </c>
      <c r="M20" s="147"/>
      <c r="N20" s="147"/>
      <c r="O20" s="147"/>
      <c r="P20" s="147"/>
      <c r="Q20" s="147"/>
      <c r="R20" s="147">
        <f t="shared" si="5"/>
        <v>0</v>
      </c>
      <c r="S20" s="147"/>
      <c r="T20" s="147"/>
      <c r="U20" s="147"/>
      <c r="V20" s="147"/>
      <c r="W20" s="147"/>
      <c r="X20" s="147"/>
      <c r="Y20" s="147"/>
      <c r="Z20" s="147">
        <f t="shared" si="2"/>
        <v>0</v>
      </c>
      <c r="AA20" s="147"/>
      <c r="AB20" s="147"/>
      <c r="AC20" s="147"/>
      <c r="AD20" s="147"/>
      <c r="AE20" s="147"/>
      <c r="AF20" s="147"/>
      <c r="AG20" s="147"/>
      <c r="AH20" s="147">
        <f t="shared" si="3"/>
        <v>0</v>
      </c>
      <c r="AI20" s="148">
        <v>0</v>
      </c>
      <c r="AJ20" s="147">
        <f t="shared" si="4"/>
        <v>0</v>
      </c>
    </row>
    <row r="21" spans="1:36" ht="34.5" customHeight="1" x14ac:dyDescent="0.2">
      <c r="A21" s="456" t="s">
        <v>85</v>
      </c>
      <c r="B21" s="456"/>
      <c r="C21" s="456"/>
      <c r="D21" s="234">
        <f>SUM(D6:D20)</f>
        <v>567555119</v>
      </c>
      <c r="E21" s="234">
        <f t="shared" ref="E21:H21" si="6">SUM(E6:E18)</f>
        <v>0</v>
      </c>
      <c r="F21" s="234">
        <f t="shared" si="6"/>
        <v>52400551</v>
      </c>
      <c r="G21" s="234">
        <f t="shared" si="6"/>
        <v>-1204160</v>
      </c>
      <c r="H21" s="234">
        <f t="shared" si="6"/>
        <v>0</v>
      </c>
      <c r="I21" s="234">
        <f>SUM(I6:I20)</f>
        <v>3000000</v>
      </c>
      <c r="J21" s="234">
        <f t="shared" ref="J21:K21" si="7">SUM(J6:J20)</f>
        <v>621751510</v>
      </c>
      <c r="K21" s="234">
        <f t="shared" si="7"/>
        <v>0</v>
      </c>
      <c r="L21" s="234">
        <f>SUM(L6:L20)</f>
        <v>-333000</v>
      </c>
      <c r="M21" s="234">
        <f t="shared" ref="M21:O21" si="8">SUM(M6:M20)</f>
        <v>2223677</v>
      </c>
      <c r="N21" s="234">
        <f t="shared" si="8"/>
        <v>5605486</v>
      </c>
      <c r="O21" s="234">
        <f t="shared" si="8"/>
        <v>-170530</v>
      </c>
      <c r="P21" s="234">
        <f t="shared" ref="P21:AI21" si="9">SUM(P6:P20)</f>
        <v>-15255887</v>
      </c>
      <c r="Q21" s="234">
        <f t="shared" si="9"/>
        <v>11441915</v>
      </c>
      <c r="R21" s="234">
        <f t="shared" si="9"/>
        <v>625263171</v>
      </c>
      <c r="S21" s="234">
        <f t="shared" si="9"/>
        <v>0</v>
      </c>
      <c r="T21" s="234">
        <f t="shared" si="9"/>
        <v>0</v>
      </c>
      <c r="U21" s="234">
        <f t="shared" si="9"/>
        <v>0</v>
      </c>
      <c r="V21" s="234">
        <f t="shared" si="9"/>
        <v>0</v>
      </c>
      <c r="W21" s="234">
        <f t="shared" si="9"/>
        <v>0</v>
      </c>
      <c r="X21" s="234">
        <f t="shared" si="9"/>
        <v>0</v>
      </c>
      <c r="Y21" s="234">
        <f t="shared" si="9"/>
        <v>0</v>
      </c>
      <c r="Z21" s="234">
        <f t="shared" si="9"/>
        <v>625263171</v>
      </c>
      <c r="AA21" s="234">
        <f t="shared" si="9"/>
        <v>0</v>
      </c>
      <c r="AB21" s="234">
        <f t="shared" si="9"/>
        <v>0</v>
      </c>
      <c r="AC21" s="234">
        <f t="shared" si="9"/>
        <v>0</v>
      </c>
      <c r="AD21" s="234">
        <f t="shared" si="9"/>
        <v>0</v>
      </c>
      <c r="AE21" s="234">
        <f t="shared" si="9"/>
        <v>0</v>
      </c>
      <c r="AF21" s="234">
        <f t="shared" si="9"/>
        <v>0</v>
      </c>
      <c r="AG21" s="234">
        <f t="shared" si="9"/>
        <v>0</v>
      </c>
      <c r="AH21" s="234">
        <f t="shared" si="9"/>
        <v>625263171</v>
      </c>
      <c r="AI21" s="234">
        <f t="shared" si="9"/>
        <v>400181380</v>
      </c>
      <c r="AJ21" s="235">
        <f>SUM(AJ6:AJ20)</f>
        <v>225081791</v>
      </c>
    </row>
    <row r="22" spans="1:36" s="132" customFormat="1" ht="12.75" customHeight="1" x14ac:dyDescent="0.25">
      <c r="A22" s="461" t="s">
        <v>18</v>
      </c>
      <c r="B22" s="236" t="s">
        <v>1</v>
      </c>
      <c r="C22" s="237" t="s">
        <v>225</v>
      </c>
      <c r="D22" s="238"/>
      <c r="E22" s="238"/>
      <c r="F22" s="238"/>
      <c r="G22" s="238"/>
      <c r="H22" s="238"/>
      <c r="I22" s="238"/>
      <c r="J22" s="238">
        <v>0</v>
      </c>
      <c r="K22" s="238">
        <v>101423</v>
      </c>
      <c r="L22" s="238"/>
      <c r="M22" s="238"/>
      <c r="N22" s="238"/>
      <c r="O22" s="238"/>
      <c r="P22" s="238"/>
      <c r="Q22" s="238"/>
      <c r="R22" s="239">
        <f t="shared" si="5"/>
        <v>101423</v>
      </c>
      <c r="S22" s="238"/>
      <c r="T22" s="238"/>
      <c r="U22" s="238"/>
      <c r="V22" s="238"/>
      <c r="W22" s="238"/>
      <c r="X22" s="238"/>
      <c r="Y22" s="238"/>
      <c r="Z22" s="238"/>
      <c r="AA22" s="238"/>
      <c r="AB22" s="238"/>
      <c r="AC22" s="238"/>
      <c r="AD22" s="238"/>
      <c r="AE22" s="238"/>
      <c r="AF22" s="238"/>
      <c r="AG22" s="238"/>
      <c r="AH22" s="238"/>
      <c r="AI22" s="240">
        <v>101423</v>
      </c>
      <c r="AJ22" s="239">
        <f t="shared" si="4"/>
        <v>0</v>
      </c>
    </row>
    <row r="23" spans="1:36" ht="12.75" customHeight="1" x14ac:dyDescent="0.25">
      <c r="A23" s="462"/>
      <c r="B23" s="230" t="s">
        <v>1</v>
      </c>
      <c r="C23" s="231" t="s">
        <v>33</v>
      </c>
      <c r="D23" s="232"/>
      <c r="E23" s="233"/>
      <c r="F23" s="218"/>
      <c r="G23" s="218"/>
      <c r="H23" s="218"/>
      <c r="I23" s="218"/>
      <c r="J23" s="219">
        <f t="shared" ref="J23:J31" si="10">SUM(D23:I23)</f>
        <v>0</v>
      </c>
      <c r="K23" s="219"/>
      <c r="L23" s="219"/>
      <c r="M23" s="219"/>
      <c r="N23" s="219"/>
      <c r="O23" s="219"/>
      <c r="P23" s="219"/>
      <c r="Q23" s="219"/>
      <c r="R23" s="219">
        <f t="shared" si="5"/>
        <v>0</v>
      </c>
      <c r="S23" s="219"/>
      <c r="T23" s="219"/>
      <c r="U23" s="219"/>
      <c r="V23" s="219"/>
      <c r="W23" s="219"/>
      <c r="X23" s="219"/>
      <c r="Y23" s="219"/>
      <c r="Z23" s="219">
        <f t="shared" si="2"/>
        <v>0</v>
      </c>
      <c r="AA23" s="219"/>
      <c r="AB23" s="219"/>
      <c r="AC23" s="219"/>
      <c r="AD23" s="219"/>
      <c r="AE23" s="219"/>
      <c r="AF23" s="219"/>
      <c r="AG23" s="219"/>
      <c r="AH23" s="219">
        <f t="shared" si="3"/>
        <v>0</v>
      </c>
      <c r="AI23" s="220">
        <v>0</v>
      </c>
      <c r="AJ23" s="219">
        <f t="shared" si="4"/>
        <v>0</v>
      </c>
    </row>
    <row r="24" spans="1:36" ht="12.75" customHeight="1" x14ac:dyDescent="0.25">
      <c r="A24" s="462"/>
      <c r="B24" s="187" t="s">
        <v>1</v>
      </c>
      <c r="C24" s="144" t="s">
        <v>184</v>
      </c>
      <c r="D24" s="160">
        <v>2256000</v>
      </c>
      <c r="E24" s="145"/>
      <c r="F24" s="145"/>
      <c r="G24" s="145"/>
      <c r="H24" s="145"/>
      <c r="I24" s="145"/>
      <c r="J24" s="147">
        <f t="shared" si="10"/>
        <v>2256000</v>
      </c>
      <c r="K24" s="147"/>
      <c r="L24" s="147"/>
      <c r="M24" s="147"/>
      <c r="N24" s="147"/>
      <c r="O24" s="147"/>
      <c r="P24" s="147"/>
      <c r="Q24" s="147"/>
      <c r="R24" s="147">
        <f t="shared" si="5"/>
        <v>2256000</v>
      </c>
      <c r="S24" s="147"/>
      <c r="T24" s="147"/>
      <c r="U24" s="147"/>
      <c r="V24" s="147"/>
      <c r="W24" s="147"/>
      <c r="X24" s="147"/>
      <c r="Y24" s="147"/>
      <c r="Z24" s="147">
        <f t="shared" si="2"/>
        <v>2256000</v>
      </c>
      <c r="AA24" s="147"/>
      <c r="AB24" s="147"/>
      <c r="AC24" s="147"/>
      <c r="AD24" s="147"/>
      <c r="AE24" s="147"/>
      <c r="AF24" s="147"/>
      <c r="AG24" s="147"/>
      <c r="AH24" s="147">
        <f t="shared" si="3"/>
        <v>2256000</v>
      </c>
      <c r="AI24" s="161">
        <v>1504000</v>
      </c>
      <c r="AJ24" s="147">
        <f t="shared" si="4"/>
        <v>752000</v>
      </c>
    </row>
    <row r="25" spans="1:36" ht="15" x14ac:dyDescent="0.25">
      <c r="A25" s="462"/>
      <c r="B25" s="187" t="s">
        <v>1</v>
      </c>
      <c r="C25" s="144" t="s">
        <v>89</v>
      </c>
      <c r="D25" s="145"/>
      <c r="E25" s="145"/>
      <c r="F25" s="145"/>
      <c r="G25" s="145"/>
      <c r="H25" s="145"/>
      <c r="I25" s="145"/>
      <c r="J25" s="147">
        <f t="shared" si="10"/>
        <v>0</v>
      </c>
      <c r="K25" s="147"/>
      <c r="L25" s="147"/>
      <c r="M25" s="147"/>
      <c r="N25" s="147"/>
      <c r="O25" s="147"/>
      <c r="P25" s="147"/>
      <c r="Q25" s="147"/>
      <c r="R25" s="147">
        <f t="shared" si="5"/>
        <v>0</v>
      </c>
      <c r="S25" s="147"/>
      <c r="T25" s="147"/>
      <c r="U25" s="147"/>
      <c r="V25" s="147"/>
      <c r="W25" s="147"/>
      <c r="X25" s="147"/>
      <c r="Y25" s="147"/>
      <c r="Z25" s="147">
        <f t="shared" si="2"/>
        <v>0</v>
      </c>
      <c r="AA25" s="147"/>
      <c r="AB25" s="147"/>
      <c r="AC25" s="147"/>
      <c r="AD25" s="147"/>
      <c r="AE25" s="147"/>
      <c r="AF25" s="147"/>
      <c r="AG25" s="147"/>
      <c r="AH25" s="147">
        <f t="shared" si="3"/>
        <v>0</v>
      </c>
      <c r="AI25" s="161">
        <v>0</v>
      </c>
      <c r="AJ25" s="147">
        <f t="shared" si="4"/>
        <v>0</v>
      </c>
    </row>
    <row r="26" spans="1:36" ht="15" x14ac:dyDescent="0.25">
      <c r="A26" s="462"/>
      <c r="B26" s="187" t="s">
        <v>1</v>
      </c>
      <c r="C26" s="144" t="s">
        <v>10</v>
      </c>
      <c r="D26" s="145"/>
      <c r="E26" s="145">
        <v>9200</v>
      </c>
      <c r="F26" s="145"/>
      <c r="G26" s="145"/>
      <c r="H26" s="145"/>
      <c r="I26" s="145"/>
      <c r="J26" s="147">
        <f t="shared" si="10"/>
        <v>9200</v>
      </c>
      <c r="K26" s="147"/>
      <c r="L26" s="147"/>
      <c r="M26" s="147"/>
      <c r="N26" s="147"/>
      <c r="O26" s="147"/>
      <c r="P26" s="147"/>
      <c r="Q26" s="147"/>
      <c r="R26" s="147">
        <f t="shared" si="5"/>
        <v>9200</v>
      </c>
      <c r="S26" s="147"/>
      <c r="T26" s="147"/>
      <c r="U26" s="147"/>
      <c r="V26" s="147"/>
      <c r="W26" s="147"/>
      <c r="X26" s="147"/>
      <c r="Y26" s="147"/>
      <c r="Z26" s="147">
        <f t="shared" si="2"/>
        <v>9200</v>
      </c>
      <c r="AA26" s="147"/>
      <c r="AB26" s="147"/>
      <c r="AC26" s="147"/>
      <c r="AD26" s="147"/>
      <c r="AE26" s="147"/>
      <c r="AF26" s="147"/>
      <c r="AG26" s="147"/>
      <c r="AH26" s="147">
        <f t="shared" si="3"/>
        <v>9200</v>
      </c>
      <c r="AI26" s="161">
        <v>9200</v>
      </c>
      <c r="AJ26" s="147">
        <f t="shared" si="4"/>
        <v>0</v>
      </c>
    </row>
    <row r="27" spans="1:36" ht="15" x14ac:dyDescent="0.25">
      <c r="A27" s="462"/>
      <c r="B27" s="187" t="s">
        <v>1</v>
      </c>
      <c r="C27" s="144" t="s">
        <v>2</v>
      </c>
      <c r="D27" s="145">
        <v>16757504</v>
      </c>
      <c r="E27" s="145">
        <f>-9200-1750000</f>
        <v>-1759200</v>
      </c>
      <c r="F27" s="145"/>
      <c r="G27" s="145"/>
      <c r="H27" s="145"/>
      <c r="I27" s="145"/>
      <c r="J27" s="147">
        <f>SUM(D27:I27)</f>
        <v>14998304</v>
      </c>
      <c r="K27" s="147">
        <v>-101423</v>
      </c>
      <c r="L27" s="147"/>
      <c r="M27" s="147"/>
      <c r="N27" s="147"/>
      <c r="O27" s="147"/>
      <c r="P27" s="147"/>
      <c r="Q27" s="147"/>
      <c r="R27" s="147">
        <f t="shared" si="5"/>
        <v>14896881</v>
      </c>
      <c r="S27" s="147"/>
      <c r="T27" s="147"/>
      <c r="U27" s="147"/>
      <c r="V27" s="147"/>
      <c r="W27" s="147"/>
      <c r="X27" s="147"/>
      <c r="Y27" s="147"/>
      <c r="Z27" s="147">
        <f t="shared" si="2"/>
        <v>14896881</v>
      </c>
      <c r="AA27" s="147"/>
      <c r="AB27" s="147"/>
      <c r="AC27" s="147"/>
      <c r="AD27" s="147"/>
      <c r="AE27" s="147"/>
      <c r="AF27" s="147"/>
      <c r="AG27" s="147"/>
      <c r="AH27" s="147">
        <f t="shared" si="3"/>
        <v>14896881</v>
      </c>
      <c r="AI27" s="161">
        <v>5977494</v>
      </c>
      <c r="AJ27" s="147">
        <f t="shared" si="4"/>
        <v>8919387</v>
      </c>
    </row>
    <row r="28" spans="1:36" ht="15" x14ac:dyDescent="0.25">
      <c r="A28" s="462"/>
      <c r="B28" s="187" t="s">
        <v>1</v>
      </c>
      <c r="C28" s="144" t="s">
        <v>117</v>
      </c>
      <c r="D28" s="145">
        <v>200000</v>
      </c>
      <c r="E28" s="145"/>
      <c r="F28" s="145"/>
      <c r="G28" s="145"/>
      <c r="H28" s="145"/>
      <c r="I28" s="145"/>
      <c r="J28" s="147">
        <f t="shared" si="10"/>
        <v>200000</v>
      </c>
      <c r="K28" s="147"/>
      <c r="L28" s="147"/>
      <c r="M28" s="147"/>
      <c r="N28" s="147"/>
      <c r="O28" s="147"/>
      <c r="P28" s="147"/>
      <c r="Q28" s="147"/>
      <c r="R28" s="147">
        <f t="shared" si="5"/>
        <v>200000</v>
      </c>
      <c r="S28" s="147"/>
      <c r="T28" s="147"/>
      <c r="U28" s="147"/>
      <c r="V28" s="147"/>
      <c r="W28" s="147"/>
      <c r="X28" s="147"/>
      <c r="Y28" s="147"/>
      <c r="Z28" s="147">
        <f t="shared" si="2"/>
        <v>200000</v>
      </c>
      <c r="AA28" s="147"/>
      <c r="AB28" s="147"/>
      <c r="AC28" s="147"/>
      <c r="AD28" s="147"/>
      <c r="AE28" s="147"/>
      <c r="AF28" s="147"/>
      <c r="AG28" s="147"/>
      <c r="AH28" s="147">
        <f t="shared" si="3"/>
        <v>200000</v>
      </c>
      <c r="AI28" s="161">
        <v>48500</v>
      </c>
      <c r="AJ28" s="147">
        <f t="shared" si="4"/>
        <v>151500</v>
      </c>
    </row>
    <row r="29" spans="1:36" ht="15" x14ac:dyDescent="0.25">
      <c r="A29" s="462"/>
      <c r="B29" s="187" t="s">
        <v>1</v>
      </c>
      <c r="C29" s="144" t="s">
        <v>11</v>
      </c>
      <c r="D29" s="145">
        <v>2121527</v>
      </c>
      <c r="E29" s="145">
        <v>-472500</v>
      </c>
      <c r="F29" s="145"/>
      <c r="G29" s="145"/>
      <c r="H29" s="145"/>
      <c r="I29" s="145"/>
      <c r="J29" s="147">
        <f t="shared" si="10"/>
        <v>1649027</v>
      </c>
      <c r="K29" s="147"/>
      <c r="L29" s="147"/>
      <c r="M29" s="147"/>
      <c r="N29" s="147"/>
      <c r="O29" s="147"/>
      <c r="P29" s="147"/>
      <c r="Q29" s="147"/>
      <c r="R29" s="147">
        <f t="shared" si="5"/>
        <v>1649027</v>
      </c>
      <c r="S29" s="147"/>
      <c r="T29" s="147"/>
      <c r="U29" s="147"/>
      <c r="V29" s="147"/>
      <c r="W29" s="147"/>
      <c r="X29" s="147"/>
      <c r="Y29" s="147"/>
      <c r="Z29" s="147">
        <f t="shared" si="2"/>
        <v>1649027</v>
      </c>
      <c r="AA29" s="147"/>
      <c r="AB29" s="147"/>
      <c r="AC29" s="147"/>
      <c r="AD29" s="147"/>
      <c r="AE29" s="147"/>
      <c r="AF29" s="147"/>
      <c r="AG29" s="147"/>
      <c r="AH29" s="147">
        <f t="shared" si="3"/>
        <v>1649027</v>
      </c>
      <c r="AI29" s="161">
        <v>13095</v>
      </c>
      <c r="AJ29" s="147">
        <f t="shared" si="4"/>
        <v>1635932</v>
      </c>
    </row>
    <row r="30" spans="1:36" ht="15" x14ac:dyDescent="0.25">
      <c r="A30" s="462"/>
      <c r="B30" s="187" t="s">
        <v>1</v>
      </c>
      <c r="C30" s="144" t="s">
        <v>91</v>
      </c>
      <c r="D30" s="145"/>
      <c r="E30" s="145"/>
      <c r="F30" s="145"/>
      <c r="G30" s="145"/>
      <c r="H30" s="145"/>
      <c r="I30" s="145"/>
      <c r="J30" s="147">
        <f t="shared" si="10"/>
        <v>0</v>
      </c>
      <c r="K30" s="147"/>
      <c r="L30" s="147"/>
      <c r="M30" s="147"/>
      <c r="N30" s="147"/>
      <c r="O30" s="147"/>
      <c r="P30" s="147"/>
      <c r="Q30" s="147"/>
      <c r="R30" s="147">
        <f t="shared" si="5"/>
        <v>0</v>
      </c>
      <c r="S30" s="147"/>
      <c r="T30" s="147"/>
      <c r="U30" s="147"/>
      <c r="V30" s="147"/>
      <c r="W30" s="147"/>
      <c r="X30" s="147"/>
      <c r="Y30" s="147"/>
      <c r="Z30" s="147">
        <f t="shared" si="2"/>
        <v>0</v>
      </c>
      <c r="AA30" s="147"/>
      <c r="AB30" s="147"/>
      <c r="AC30" s="147"/>
      <c r="AD30" s="147"/>
      <c r="AE30" s="147"/>
      <c r="AF30" s="147"/>
      <c r="AG30" s="147"/>
      <c r="AH30" s="147">
        <f t="shared" si="3"/>
        <v>0</v>
      </c>
      <c r="AI30" s="161">
        <v>0</v>
      </c>
      <c r="AJ30" s="147">
        <f t="shared" si="4"/>
        <v>0</v>
      </c>
    </row>
    <row r="31" spans="1:36" ht="15" x14ac:dyDescent="0.25">
      <c r="A31" s="462"/>
      <c r="B31" s="187" t="s">
        <v>1</v>
      </c>
      <c r="C31" s="144" t="s">
        <v>12</v>
      </c>
      <c r="D31" s="145">
        <v>100000</v>
      </c>
      <c r="E31" s="145"/>
      <c r="F31" s="145"/>
      <c r="G31" s="145"/>
      <c r="H31" s="145"/>
      <c r="I31" s="145"/>
      <c r="J31" s="147">
        <f t="shared" si="10"/>
        <v>100000</v>
      </c>
      <c r="K31" s="147"/>
      <c r="L31" s="147"/>
      <c r="M31" s="147"/>
      <c r="N31" s="147"/>
      <c r="O31" s="147"/>
      <c r="P31" s="147"/>
      <c r="Q31" s="147"/>
      <c r="R31" s="147">
        <f t="shared" si="5"/>
        <v>100000</v>
      </c>
      <c r="S31" s="147"/>
      <c r="T31" s="147"/>
      <c r="U31" s="147"/>
      <c r="V31" s="147"/>
      <c r="W31" s="147"/>
      <c r="X31" s="147"/>
      <c r="Y31" s="147"/>
      <c r="Z31" s="147">
        <f t="shared" si="2"/>
        <v>100000</v>
      </c>
      <c r="AA31" s="147"/>
      <c r="AB31" s="147"/>
      <c r="AC31" s="147"/>
      <c r="AD31" s="147"/>
      <c r="AE31" s="147"/>
      <c r="AF31" s="147"/>
      <c r="AG31" s="147"/>
      <c r="AH31" s="147">
        <f t="shared" si="3"/>
        <v>100000</v>
      </c>
      <c r="AI31" s="161">
        <v>308</v>
      </c>
      <c r="AJ31" s="147">
        <f t="shared" si="4"/>
        <v>99692</v>
      </c>
    </row>
    <row r="32" spans="1:36" s="132" customFormat="1" ht="15" x14ac:dyDescent="0.25">
      <c r="A32" s="462"/>
      <c r="B32" s="207" t="s">
        <v>1</v>
      </c>
      <c r="C32" s="162" t="s">
        <v>95</v>
      </c>
      <c r="D32" s="163">
        <f>SUM(D23:D31)</f>
        <v>21435031</v>
      </c>
      <c r="E32" s="163">
        <f>SUM(E23:E31)</f>
        <v>-2222500</v>
      </c>
      <c r="F32" s="163">
        <f t="shared" ref="F32:Q32" si="11">SUM(F23:F31)</f>
        <v>0</v>
      </c>
      <c r="G32" s="163">
        <f t="shared" si="11"/>
        <v>0</v>
      </c>
      <c r="H32" s="163">
        <f t="shared" si="11"/>
        <v>0</v>
      </c>
      <c r="I32" s="163">
        <f t="shared" si="11"/>
        <v>0</v>
      </c>
      <c r="J32" s="163">
        <f t="shared" si="11"/>
        <v>19212531</v>
      </c>
      <c r="K32" s="163">
        <f t="shared" si="11"/>
        <v>-101423</v>
      </c>
      <c r="L32" s="163">
        <f t="shared" si="11"/>
        <v>0</v>
      </c>
      <c r="M32" s="163">
        <f t="shared" si="11"/>
        <v>0</v>
      </c>
      <c r="N32" s="163">
        <f t="shared" si="11"/>
        <v>0</v>
      </c>
      <c r="O32" s="163">
        <f t="shared" si="11"/>
        <v>0</v>
      </c>
      <c r="P32" s="163">
        <f t="shared" si="11"/>
        <v>0</v>
      </c>
      <c r="Q32" s="163">
        <f t="shared" si="11"/>
        <v>0</v>
      </c>
      <c r="R32" s="163">
        <f t="shared" si="5"/>
        <v>19111108</v>
      </c>
      <c r="S32" s="163">
        <f>SUM(S23:S31)</f>
        <v>0</v>
      </c>
      <c r="T32" s="163">
        <f t="shared" ref="T32:Y32" si="12">SUM(T23:T31)</f>
        <v>0</v>
      </c>
      <c r="U32" s="163">
        <f t="shared" si="12"/>
        <v>0</v>
      </c>
      <c r="V32" s="163">
        <f t="shared" si="12"/>
        <v>0</v>
      </c>
      <c r="W32" s="163">
        <f t="shared" si="12"/>
        <v>0</v>
      </c>
      <c r="X32" s="163">
        <f t="shared" si="12"/>
        <v>0</v>
      </c>
      <c r="Y32" s="163">
        <f t="shared" si="12"/>
        <v>0</v>
      </c>
      <c r="Z32" s="163">
        <f t="shared" si="2"/>
        <v>19111108</v>
      </c>
      <c r="AA32" s="163">
        <f>SUM(AA23:AA31)</f>
        <v>0</v>
      </c>
      <c r="AB32" s="163">
        <f t="shared" ref="AB32:AG32" si="13">SUM(AB23:AB31)</f>
        <v>0</v>
      </c>
      <c r="AC32" s="163">
        <f t="shared" si="13"/>
        <v>0</v>
      </c>
      <c r="AD32" s="163">
        <f t="shared" si="13"/>
        <v>0</v>
      </c>
      <c r="AE32" s="163">
        <f t="shared" si="13"/>
        <v>0</v>
      </c>
      <c r="AF32" s="163">
        <f t="shared" si="13"/>
        <v>0</v>
      </c>
      <c r="AG32" s="163">
        <f t="shared" si="13"/>
        <v>0</v>
      </c>
      <c r="AH32" s="163">
        <f t="shared" si="3"/>
        <v>19111108</v>
      </c>
      <c r="AI32" s="163">
        <f>SUM(AI23:AI31)</f>
        <v>7552597</v>
      </c>
      <c r="AJ32" s="163">
        <f>SUM(AJ23:AJ31)</f>
        <v>11558511</v>
      </c>
    </row>
    <row r="33" spans="1:36" ht="15" x14ac:dyDescent="0.25">
      <c r="A33" s="462"/>
      <c r="B33" s="187" t="s">
        <v>4</v>
      </c>
      <c r="C33" s="144" t="s">
        <v>23</v>
      </c>
      <c r="D33" s="145">
        <v>343933</v>
      </c>
      <c r="E33" s="145"/>
      <c r="F33" s="145"/>
      <c r="G33" s="145"/>
      <c r="H33" s="145"/>
      <c r="I33" s="145"/>
      <c r="J33" s="147">
        <f>SUM(D33:I33)</f>
        <v>343933</v>
      </c>
      <c r="K33" s="147"/>
      <c r="L33" s="147"/>
      <c r="M33" s="147"/>
      <c r="N33" s="147"/>
      <c r="O33" s="147"/>
      <c r="P33" s="147"/>
      <c r="Q33" s="147"/>
      <c r="R33" s="147">
        <f t="shared" si="5"/>
        <v>343933</v>
      </c>
      <c r="S33" s="147"/>
      <c r="T33" s="147"/>
      <c r="U33" s="147"/>
      <c r="V33" s="147"/>
      <c r="W33" s="147"/>
      <c r="X33" s="147"/>
      <c r="Y33" s="147"/>
      <c r="Z33" s="147">
        <f t="shared" si="2"/>
        <v>343933</v>
      </c>
      <c r="AA33" s="147"/>
      <c r="AB33" s="147"/>
      <c r="AC33" s="147"/>
      <c r="AD33" s="147"/>
      <c r="AE33" s="147"/>
      <c r="AF33" s="147"/>
      <c r="AG33" s="147"/>
      <c r="AH33" s="147">
        <f t="shared" si="3"/>
        <v>343933</v>
      </c>
      <c r="AI33" s="164">
        <v>343933</v>
      </c>
      <c r="AJ33" s="147">
        <f t="shared" si="4"/>
        <v>0</v>
      </c>
    </row>
    <row r="34" spans="1:36" ht="15" x14ac:dyDescent="0.25">
      <c r="A34" s="462"/>
      <c r="B34" s="187" t="s">
        <v>4</v>
      </c>
      <c r="C34" s="144" t="s">
        <v>5</v>
      </c>
      <c r="D34" s="145">
        <v>0</v>
      </c>
      <c r="E34" s="206"/>
      <c r="F34" s="145"/>
      <c r="G34" s="145"/>
      <c r="H34" s="145"/>
      <c r="I34" s="145"/>
      <c r="J34" s="147">
        <f>SUM(D34:I34)</f>
        <v>0</v>
      </c>
      <c r="K34" s="147"/>
      <c r="L34" s="147"/>
      <c r="M34" s="147"/>
      <c r="N34" s="147"/>
      <c r="O34" s="147"/>
      <c r="P34" s="147"/>
      <c r="Q34" s="147"/>
      <c r="R34" s="147">
        <f t="shared" si="5"/>
        <v>0</v>
      </c>
      <c r="S34" s="147"/>
      <c r="T34" s="147"/>
      <c r="U34" s="147"/>
      <c r="V34" s="147"/>
      <c r="W34" s="147"/>
      <c r="X34" s="147"/>
      <c r="Y34" s="147"/>
      <c r="Z34" s="147">
        <f t="shared" si="2"/>
        <v>0</v>
      </c>
      <c r="AA34" s="147"/>
      <c r="AB34" s="147"/>
      <c r="AC34" s="147"/>
      <c r="AD34" s="147"/>
      <c r="AE34" s="147"/>
      <c r="AF34" s="147"/>
      <c r="AG34" s="147"/>
      <c r="AH34" s="147">
        <f t="shared" si="3"/>
        <v>0</v>
      </c>
      <c r="AI34" s="161">
        <v>0</v>
      </c>
      <c r="AJ34" s="147">
        <f t="shared" si="4"/>
        <v>0</v>
      </c>
    </row>
    <row r="35" spans="1:36" ht="15" x14ac:dyDescent="0.25">
      <c r="A35" s="462"/>
      <c r="B35" s="207" t="s">
        <v>4</v>
      </c>
      <c r="C35" s="162" t="s">
        <v>96</v>
      </c>
      <c r="D35" s="163">
        <f>SUM(D33:D34)</f>
        <v>343933</v>
      </c>
      <c r="E35" s="163">
        <f t="shared" ref="E35:AJ35" si="14">SUM(E33:E34)</f>
        <v>0</v>
      </c>
      <c r="F35" s="163">
        <f t="shared" si="14"/>
        <v>0</v>
      </c>
      <c r="G35" s="163">
        <f t="shared" si="14"/>
        <v>0</v>
      </c>
      <c r="H35" s="163">
        <f t="shared" si="14"/>
        <v>0</v>
      </c>
      <c r="I35" s="163">
        <f t="shared" si="14"/>
        <v>0</v>
      </c>
      <c r="J35" s="163">
        <f t="shared" si="14"/>
        <v>343933</v>
      </c>
      <c r="K35" s="163">
        <f t="shared" si="14"/>
        <v>0</v>
      </c>
      <c r="L35" s="163">
        <f t="shared" si="14"/>
        <v>0</v>
      </c>
      <c r="M35" s="163">
        <f t="shared" si="14"/>
        <v>0</v>
      </c>
      <c r="N35" s="163">
        <f t="shared" si="14"/>
        <v>0</v>
      </c>
      <c r="O35" s="163">
        <f t="shared" si="14"/>
        <v>0</v>
      </c>
      <c r="P35" s="163">
        <f t="shared" si="14"/>
        <v>0</v>
      </c>
      <c r="Q35" s="163">
        <f t="shared" si="14"/>
        <v>0</v>
      </c>
      <c r="R35" s="163">
        <f t="shared" si="5"/>
        <v>343933</v>
      </c>
      <c r="S35" s="163">
        <f>SUM(S33:S34)</f>
        <v>0</v>
      </c>
      <c r="T35" s="163">
        <f t="shared" ref="T35:Y35" si="15">SUM(T33:T34)</f>
        <v>0</v>
      </c>
      <c r="U35" s="163">
        <f t="shared" si="15"/>
        <v>0</v>
      </c>
      <c r="V35" s="163">
        <f t="shared" si="15"/>
        <v>0</v>
      </c>
      <c r="W35" s="163">
        <f t="shared" si="15"/>
        <v>0</v>
      </c>
      <c r="X35" s="163">
        <f t="shared" si="15"/>
        <v>0</v>
      </c>
      <c r="Y35" s="163">
        <f t="shared" si="15"/>
        <v>0</v>
      </c>
      <c r="Z35" s="163">
        <f t="shared" si="2"/>
        <v>343933</v>
      </c>
      <c r="AA35" s="163">
        <f>SUM(AA33:AA34)</f>
        <v>0</v>
      </c>
      <c r="AB35" s="163">
        <f t="shared" ref="AB35:AG35" si="16">SUM(AB33:AB34)</f>
        <v>0</v>
      </c>
      <c r="AC35" s="163">
        <f t="shared" si="16"/>
        <v>0</v>
      </c>
      <c r="AD35" s="163">
        <f t="shared" si="16"/>
        <v>0</v>
      </c>
      <c r="AE35" s="163">
        <f t="shared" si="16"/>
        <v>0</v>
      </c>
      <c r="AF35" s="163">
        <f t="shared" si="16"/>
        <v>0</v>
      </c>
      <c r="AG35" s="163">
        <f t="shared" si="16"/>
        <v>0</v>
      </c>
      <c r="AH35" s="163">
        <f t="shared" si="3"/>
        <v>343933</v>
      </c>
      <c r="AI35" s="163">
        <f t="shared" si="14"/>
        <v>343933</v>
      </c>
      <c r="AJ35" s="163">
        <f t="shared" si="14"/>
        <v>0</v>
      </c>
    </row>
    <row r="36" spans="1:36" ht="15" x14ac:dyDescent="0.25">
      <c r="A36" s="462"/>
      <c r="B36" s="207" t="s">
        <v>4</v>
      </c>
      <c r="C36" s="162" t="s">
        <v>3</v>
      </c>
      <c r="D36" s="163">
        <v>467466844</v>
      </c>
      <c r="E36" s="163"/>
      <c r="F36" s="163">
        <v>52400551</v>
      </c>
      <c r="G36" s="163">
        <v>-1204160</v>
      </c>
      <c r="H36" s="163"/>
      <c r="I36" s="163"/>
      <c r="J36" s="163">
        <f t="shared" ref="J36:J42" si="17">SUM(D36:I36)</f>
        <v>518663235</v>
      </c>
      <c r="K36" s="163"/>
      <c r="L36" s="163"/>
      <c r="M36" s="163">
        <v>2223677</v>
      </c>
      <c r="N36" s="163">
        <v>5605486</v>
      </c>
      <c r="O36" s="163">
        <v>-170530</v>
      </c>
      <c r="P36" s="163"/>
      <c r="Q36" s="163"/>
      <c r="R36" s="163">
        <f t="shared" si="5"/>
        <v>526321868</v>
      </c>
      <c r="S36" s="163"/>
      <c r="T36" s="163"/>
      <c r="U36" s="163"/>
      <c r="V36" s="163"/>
      <c r="W36" s="163"/>
      <c r="X36" s="163"/>
      <c r="Y36" s="163"/>
      <c r="Z36" s="163">
        <f t="shared" si="2"/>
        <v>526321868</v>
      </c>
      <c r="AA36" s="163"/>
      <c r="AB36" s="163"/>
      <c r="AC36" s="163"/>
      <c r="AD36" s="163"/>
      <c r="AE36" s="163"/>
      <c r="AF36" s="163"/>
      <c r="AG36" s="163"/>
      <c r="AH36" s="163">
        <f t="shared" si="3"/>
        <v>526321868</v>
      </c>
      <c r="AI36" s="208">
        <v>329662426</v>
      </c>
      <c r="AJ36" s="163">
        <f>R36-AI36</f>
        <v>196659442</v>
      </c>
    </row>
    <row r="37" spans="1:36" ht="15.75" thickBot="1" x14ac:dyDescent="0.3">
      <c r="A37" s="463"/>
      <c r="B37" s="201" t="s">
        <v>128</v>
      </c>
      <c r="C37" s="202" t="s">
        <v>12</v>
      </c>
      <c r="D37" s="203">
        <v>0</v>
      </c>
      <c r="E37" s="204"/>
      <c r="F37" s="203"/>
      <c r="G37" s="203"/>
      <c r="H37" s="203"/>
      <c r="I37" s="203"/>
      <c r="J37" s="203">
        <f t="shared" si="17"/>
        <v>0</v>
      </c>
      <c r="K37" s="203"/>
      <c r="L37" s="203"/>
      <c r="M37" s="203"/>
      <c r="N37" s="203"/>
      <c r="O37" s="203"/>
      <c r="P37" s="203"/>
      <c r="Q37" s="203"/>
      <c r="R37" s="203">
        <f t="shared" si="5"/>
        <v>0</v>
      </c>
      <c r="S37" s="203"/>
      <c r="T37" s="203"/>
      <c r="U37" s="203"/>
      <c r="V37" s="203"/>
      <c r="W37" s="203"/>
      <c r="X37" s="203"/>
      <c r="Y37" s="203"/>
      <c r="Z37" s="203">
        <f t="shared" si="2"/>
        <v>0</v>
      </c>
      <c r="AA37" s="203"/>
      <c r="AB37" s="203"/>
      <c r="AC37" s="203"/>
      <c r="AD37" s="203"/>
      <c r="AE37" s="203"/>
      <c r="AF37" s="203"/>
      <c r="AG37" s="203"/>
      <c r="AH37" s="203">
        <f t="shared" si="3"/>
        <v>0</v>
      </c>
      <c r="AI37" s="205">
        <v>0</v>
      </c>
      <c r="AJ37" s="163">
        <f t="shared" si="4"/>
        <v>0</v>
      </c>
    </row>
    <row r="38" spans="1:36" ht="15" x14ac:dyDescent="0.25">
      <c r="A38" s="453" t="s">
        <v>24</v>
      </c>
      <c r="B38" s="165" t="s">
        <v>4</v>
      </c>
      <c r="C38" s="195" t="s">
        <v>23</v>
      </c>
      <c r="D38" s="183">
        <v>15805195</v>
      </c>
      <c r="E38" s="194"/>
      <c r="F38" s="183"/>
      <c r="G38" s="183"/>
      <c r="H38" s="183"/>
      <c r="I38" s="194"/>
      <c r="J38" s="185">
        <f t="shared" si="17"/>
        <v>15805195</v>
      </c>
      <c r="K38" s="196"/>
      <c r="L38" s="196"/>
      <c r="M38" s="196"/>
      <c r="N38" s="196"/>
      <c r="O38" s="196"/>
      <c r="P38" s="196"/>
      <c r="Q38" s="196"/>
      <c r="R38" s="196">
        <f t="shared" si="5"/>
        <v>15805195</v>
      </c>
      <c r="S38" s="196"/>
      <c r="T38" s="196"/>
      <c r="U38" s="196"/>
      <c r="V38" s="196"/>
      <c r="W38" s="196"/>
      <c r="X38" s="196"/>
      <c r="Y38" s="196"/>
      <c r="Z38" s="196">
        <f t="shared" si="2"/>
        <v>15805195</v>
      </c>
      <c r="AA38" s="196"/>
      <c r="AB38" s="196"/>
      <c r="AC38" s="196"/>
      <c r="AD38" s="196"/>
      <c r="AE38" s="196"/>
      <c r="AF38" s="196"/>
      <c r="AG38" s="196"/>
      <c r="AH38" s="196">
        <f t="shared" si="3"/>
        <v>15805195</v>
      </c>
      <c r="AI38" s="197">
        <v>9067968</v>
      </c>
      <c r="AJ38" s="147">
        <f>R38-AI38</f>
        <v>6737227</v>
      </c>
    </row>
    <row r="39" spans="1:36" ht="15.75" thickBot="1" x14ac:dyDescent="0.3">
      <c r="A39" s="454"/>
      <c r="B39" s="188" t="s">
        <v>4</v>
      </c>
      <c r="C39" s="198" t="s">
        <v>90</v>
      </c>
      <c r="D39" s="190">
        <v>3721456</v>
      </c>
      <c r="E39" s="191"/>
      <c r="F39" s="190"/>
      <c r="G39" s="190"/>
      <c r="H39" s="190"/>
      <c r="I39" s="191"/>
      <c r="J39" s="192">
        <f t="shared" si="17"/>
        <v>3721456</v>
      </c>
      <c r="K39" s="199"/>
      <c r="L39" s="199"/>
      <c r="M39" s="199"/>
      <c r="N39" s="199"/>
      <c r="O39" s="199"/>
      <c r="P39" s="199"/>
      <c r="Q39" s="199"/>
      <c r="R39" s="199">
        <f t="shared" si="5"/>
        <v>3721456</v>
      </c>
      <c r="S39" s="199"/>
      <c r="T39" s="199"/>
      <c r="U39" s="199"/>
      <c r="V39" s="199"/>
      <c r="W39" s="199"/>
      <c r="X39" s="199"/>
      <c r="Y39" s="199"/>
      <c r="Z39" s="199">
        <f t="shared" si="2"/>
        <v>3721456</v>
      </c>
      <c r="AA39" s="199"/>
      <c r="AB39" s="199"/>
      <c r="AC39" s="199"/>
      <c r="AD39" s="199"/>
      <c r="AE39" s="199"/>
      <c r="AF39" s="199"/>
      <c r="AG39" s="199"/>
      <c r="AH39" s="199">
        <f t="shared" si="3"/>
        <v>3721456</v>
      </c>
      <c r="AI39" s="200">
        <v>3319679</v>
      </c>
      <c r="AJ39" s="147">
        <f t="shared" si="4"/>
        <v>401777</v>
      </c>
    </row>
    <row r="40" spans="1:36" ht="15" x14ac:dyDescent="0.25">
      <c r="A40" s="451" t="s">
        <v>30</v>
      </c>
      <c r="B40" s="165" t="s">
        <v>4</v>
      </c>
      <c r="C40" s="182" t="s">
        <v>23</v>
      </c>
      <c r="D40" s="183">
        <v>12955000</v>
      </c>
      <c r="E40" s="194"/>
      <c r="F40" s="183"/>
      <c r="G40" s="183"/>
      <c r="H40" s="183"/>
      <c r="I40" s="183"/>
      <c r="J40" s="185">
        <f t="shared" si="17"/>
        <v>12955000</v>
      </c>
      <c r="K40" s="185"/>
      <c r="L40" s="185"/>
      <c r="M40" s="185"/>
      <c r="N40" s="185"/>
      <c r="O40" s="185"/>
      <c r="P40" s="185"/>
      <c r="Q40" s="185"/>
      <c r="R40" s="185">
        <f t="shared" si="5"/>
        <v>12955000</v>
      </c>
      <c r="S40" s="185"/>
      <c r="T40" s="185"/>
      <c r="U40" s="185"/>
      <c r="V40" s="185"/>
      <c r="W40" s="185"/>
      <c r="X40" s="185"/>
      <c r="Y40" s="185"/>
      <c r="Z40" s="185">
        <f t="shared" si="2"/>
        <v>12955000</v>
      </c>
      <c r="AA40" s="185"/>
      <c r="AB40" s="185"/>
      <c r="AC40" s="185"/>
      <c r="AD40" s="185"/>
      <c r="AE40" s="185"/>
      <c r="AF40" s="185"/>
      <c r="AG40" s="185"/>
      <c r="AH40" s="185">
        <f t="shared" si="3"/>
        <v>12955000</v>
      </c>
      <c r="AI40" s="186">
        <v>6477500</v>
      </c>
      <c r="AJ40" s="147">
        <f t="shared" si="4"/>
        <v>6477500</v>
      </c>
    </row>
    <row r="41" spans="1:36" ht="15.75" thickBot="1" x14ac:dyDescent="0.3">
      <c r="A41" s="455"/>
      <c r="B41" s="188" t="s">
        <v>1</v>
      </c>
      <c r="C41" s="189" t="s">
        <v>5</v>
      </c>
      <c r="D41" s="190">
        <v>60000</v>
      </c>
      <c r="E41" s="191"/>
      <c r="F41" s="190"/>
      <c r="G41" s="190"/>
      <c r="H41" s="190"/>
      <c r="I41" s="190"/>
      <c r="J41" s="192">
        <f t="shared" si="17"/>
        <v>60000</v>
      </c>
      <c r="K41" s="192"/>
      <c r="L41" s="192"/>
      <c r="M41" s="192"/>
      <c r="N41" s="192"/>
      <c r="O41" s="192"/>
      <c r="P41" s="192"/>
      <c r="Q41" s="192"/>
      <c r="R41" s="192">
        <f t="shared" si="5"/>
        <v>60000</v>
      </c>
      <c r="S41" s="192"/>
      <c r="T41" s="192"/>
      <c r="U41" s="192"/>
      <c r="V41" s="192"/>
      <c r="W41" s="192"/>
      <c r="X41" s="192"/>
      <c r="Y41" s="192"/>
      <c r="Z41" s="192">
        <f t="shared" si="2"/>
        <v>60000</v>
      </c>
      <c r="AA41" s="192"/>
      <c r="AB41" s="192"/>
      <c r="AC41" s="192"/>
      <c r="AD41" s="192"/>
      <c r="AE41" s="192"/>
      <c r="AF41" s="192"/>
      <c r="AG41" s="192"/>
      <c r="AH41" s="192">
        <f t="shared" si="3"/>
        <v>60000</v>
      </c>
      <c r="AI41" s="193">
        <v>60000</v>
      </c>
      <c r="AJ41" s="147">
        <f t="shared" si="4"/>
        <v>0</v>
      </c>
    </row>
    <row r="42" spans="1:36" ht="15" x14ac:dyDescent="0.25">
      <c r="A42" s="451" t="s">
        <v>138</v>
      </c>
      <c r="B42" s="165" t="s">
        <v>4</v>
      </c>
      <c r="C42" s="182" t="s">
        <v>23</v>
      </c>
      <c r="D42" s="183"/>
      <c r="E42" s="184"/>
      <c r="F42" s="183"/>
      <c r="G42" s="183"/>
      <c r="H42" s="183"/>
      <c r="I42" s="183"/>
      <c r="J42" s="185">
        <f t="shared" si="17"/>
        <v>0</v>
      </c>
      <c r="K42" s="185"/>
      <c r="L42" s="185"/>
      <c r="M42" s="185"/>
      <c r="N42" s="185"/>
      <c r="O42" s="185"/>
      <c r="P42" s="185"/>
      <c r="Q42" s="185">
        <v>11441915</v>
      </c>
      <c r="R42" s="185">
        <f t="shared" si="5"/>
        <v>11441915</v>
      </c>
      <c r="S42" s="185"/>
      <c r="T42" s="185"/>
      <c r="U42" s="185"/>
      <c r="V42" s="185"/>
      <c r="W42" s="185"/>
      <c r="X42" s="185"/>
      <c r="Y42" s="185"/>
      <c r="Z42" s="185">
        <f t="shared" si="2"/>
        <v>11441915</v>
      </c>
      <c r="AA42" s="185"/>
      <c r="AB42" s="185"/>
      <c r="AC42" s="185"/>
      <c r="AD42" s="185"/>
      <c r="AE42" s="185"/>
      <c r="AF42" s="185"/>
      <c r="AG42" s="185"/>
      <c r="AH42" s="185">
        <f t="shared" si="3"/>
        <v>11441915</v>
      </c>
      <c r="AI42" s="186">
        <v>0</v>
      </c>
      <c r="AJ42" s="147">
        <f t="shared" si="4"/>
        <v>11441915</v>
      </c>
    </row>
    <row r="43" spans="1:36" ht="15.75" thickBot="1" x14ac:dyDescent="0.3">
      <c r="A43" s="452"/>
      <c r="B43" s="188" t="s">
        <v>6</v>
      </c>
      <c r="C43" s="189" t="s">
        <v>5</v>
      </c>
      <c r="D43" s="190">
        <v>45767660</v>
      </c>
      <c r="E43" s="191"/>
      <c r="F43" s="190"/>
      <c r="G43" s="190"/>
      <c r="H43" s="190"/>
      <c r="I43" s="190"/>
      <c r="J43" s="192">
        <f>SUM(D43:I43)</f>
        <v>45767660</v>
      </c>
      <c r="K43" s="192"/>
      <c r="L43" s="192"/>
      <c r="M43" s="192"/>
      <c r="N43" s="192"/>
      <c r="O43" s="192"/>
      <c r="P43" s="192">
        <v>-15255887</v>
      </c>
      <c r="Q43" s="192"/>
      <c r="R43" s="192">
        <f t="shared" si="5"/>
        <v>30511773</v>
      </c>
      <c r="S43" s="192"/>
      <c r="T43" s="192"/>
      <c r="U43" s="192"/>
      <c r="V43" s="192"/>
      <c r="W43" s="192"/>
      <c r="X43" s="192"/>
      <c r="Y43" s="192"/>
      <c r="Z43" s="192">
        <f t="shared" si="2"/>
        <v>30511773</v>
      </c>
      <c r="AA43" s="192"/>
      <c r="AB43" s="192"/>
      <c r="AC43" s="192"/>
      <c r="AD43" s="192"/>
      <c r="AE43" s="192"/>
      <c r="AF43" s="192"/>
      <c r="AG43" s="192"/>
      <c r="AH43" s="192">
        <f t="shared" si="3"/>
        <v>30511773</v>
      </c>
      <c r="AI43" s="193">
        <v>22883830</v>
      </c>
      <c r="AJ43" s="147">
        <f t="shared" si="4"/>
        <v>7627943</v>
      </c>
    </row>
    <row r="44" spans="1:36" ht="15" x14ac:dyDescent="0.25">
      <c r="A44" s="459" t="s">
        <v>216</v>
      </c>
      <c r="B44" s="212" t="s">
        <v>221</v>
      </c>
      <c r="C44" s="213" t="s">
        <v>225</v>
      </c>
      <c r="D44" s="214"/>
      <c r="E44" s="215"/>
      <c r="F44" s="214"/>
      <c r="G44" s="214"/>
      <c r="H44" s="214"/>
      <c r="I44" s="214"/>
      <c r="J44" s="216">
        <v>0</v>
      </c>
      <c r="K44" s="216"/>
      <c r="L44" s="216"/>
      <c r="M44" s="216"/>
      <c r="N44" s="216"/>
      <c r="O44" s="216"/>
      <c r="P44" s="216"/>
      <c r="Q44" s="216"/>
      <c r="R44" s="219">
        <f>SUM(J44:Q44)</f>
        <v>0</v>
      </c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20"/>
      <c r="AJ44" s="219">
        <f t="shared" si="4"/>
        <v>0</v>
      </c>
    </row>
    <row r="45" spans="1:36" ht="15" x14ac:dyDescent="0.25">
      <c r="A45" s="448"/>
      <c r="B45" s="221" t="s">
        <v>221</v>
      </c>
      <c r="C45" s="222" t="s">
        <v>94</v>
      </c>
      <c r="D45" s="223"/>
      <c r="E45" s="223"/>
      <c r="F45" s="223"/>
      <c r="G45" s="223"/>
      <c r="H45" s="223"/>
      <c r="I45" s="223"/>
      <c r="J45" s="223">
        <f>SUM(J44)</f>
        <v>0</v>
      </c>
      <c r="K45" s="223">
        <f t="shared" ref="K45:Q45" si="18">SUM(K44)</f>
        <v>0</v>
      </c>
      <c r="L45" s="223">
        <f t="shared" si="18"/>
        <v>0</v>
      </c>
      <c r="M45" s="223">
        <f t="shared" si="18"/>
        <v>0</v>
      </c>
      <c r="N45" s="223">
        <f t="shared" si="18"/>
        <v>0</v>
      </c>
      <c r="O45" s="223">
        <f t="shared" si="18"/>
        <v>0</v>
      </c>
      <c r="P45" s="223">
        <f t="shared" si="18"/>
        <v>0</v>
      </c>
      <c r="Q45" s="223">
        <f t="shared" si="18"/>
        <v>0</v>
      </c>
      <c r="R45" s="224">
        <f t="shared" ref="R45:R46" si="19">SUM(J45:Q45)</f>
        <v>0</v>
      </c>
      <c r="S45" s="223"/>
      <c r="T45" s="223"/>
      <c r="U45" s="223"/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/>
      <c r="AH45" s="223"/>
      <c r="AI45" s="225">
        <v>0</v>
      </c>
      <c r="AJ45" s="224">
        <f t="shared" si="4"/>
        <v>0</v>
      </c>
    </row>
    <row r="46" spans="1:36" ht="15" x14ac:dyDescent="0.25">
      <c r="A46" s="448"/>
      <c r="B46" s="221" t="s">
        <v>221</v>
      </c>
      <c r="C46" s="222" t="s">
        <v>9</v>
      </c>
      <c r="D46" s="223"/>
      <c r="E46" s="223"/>
      <c r="F46" s="223"/>
      <c r="G46" s="223"/>
      <c r="H46" s="223"/>
      <c r="I46" s="223"/>
      <c r="J46" s="223">
        <v>0</v>
      </c>
      <c r="K46" s="223"/>
      <c r="L46" s="223"/>
      <c r="M46" s="223"/>
      <c r="N46" s="223"/>
      <c r="O46" s="223"/>
      <c r="P46" s="223"/>
      <c r="Q46" s="223"/>
      <c r="R46" s="224">
        <f t="shared" si="19"/>
        <v>0</v>
      </c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5">
        <v>0</v>
      </c>
      <c r="AJ46" s="224">
        <f t="shared" si="4"/>
        <v>0</v>
      </c>
    </row>
    <row r="47" spans="1:36" ht="15" x14ac:dyDescent="0.25">
      <c r="A47" s="448"/>
      <c r="B47" s="153" t="s">
        <v>221</v>
      </c>
      <c r="C47" s="217" t="s">
        <v>219</v>
      </c>
      <c r="D47" s="218">
        <v>0</v>
      </c>
      <c r="E47" s="218"/>
      <c r="F47" s="218"/>
      <c r="G47" s="218"/>
      <c r="H47" s="218"/>
      <c r="I47" s="218">
        <v>2362205</v>
      </c>
      <c r="J47" s="219">
        <f>SUM(D47:I47)</f>
        <v>2362205</v>
      </c>
      <c r="K47" s="219">
        <v>-2100000</v>
      </c>
      <c r="L47" s="219">
        <v>-262205</v>
      </c>
      <c r="M47" s="219"/>
      <c r="N47" s="219"/>
      <c r="O47" s="219"/>
      <c r="P47" s="219"/>
      <c r="Q47" s="219"/>
      <c r="R47" s="219">
        <f t="shared" ref="R47:R52" si="20">SUM(J47:Q47)</f>
        <v>0</v>
      </c>
      <c r="S47" s="219"/>
      <c r="T47" s="219"/>
      <c r="U47" s="219"/>
      <c r="V47" s="219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20">
        <v>0</v>
      </c>
      <c r="AJ47" s="219">
        <f t="shared" si="4"/>
        <v>0</v>
      </c>
    </row>
    <row r="48" spans="1:36" ht="15" x14ac:dyDescent="0.25">
      <c r="A48" s="448"/>
      <c r="B48" s="187" t="s">
        <v>221</v>
      </c>
      <c r="C48" s="159" t="s">
        <v>32</v>
      </c>
      <c r="D48" s="145">
        <v>0</v>
      </c>
      <c r="E48" s="145"/>
      <c r="F48" s="145"/>
      <c r="G48" s="145"/>
      <c r="H48" s="145"/>
      <c r="I48" s="145"/>
      <c r="J48" s="147">
        <f t="shared" ref="J48:J52" si="21">SUM(D48:I48)</f>
        <v>0</v>
      </c>
      <c r="K48" s="147"/>
      <c r="L48" s="147"/>
      <c r="M48" s="147"/>
      <c r="N48" s="147"/>
      <c r="O48" s="147"/>
      <c r="P48" s="147"/>
      <c r="Q48" s="147"/>
      <c r="R48" s="147">
        <f t="shared" si="20"/>
        <v>0</v>
      </c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61">
        <v>0</v>
      </c>
      <c r="AJ48" s="147">
        <f t="shared" si="4"/>
        <v>0</v>
      </c>
    </row>
    <row r="49" spans="1:36" ht="15" x14ac:dyDescent="0.25">
      <c r="A49" s="448"/>
      <c r="B49" s="187" t="s">
        <v>221</v>
      </c>
      <c r="C49" s="159" t="s">
        <v>13</v>
      </c>
      <c r="D49" s="145">
        <v>0</v>
      </c>
      <c r="E49" s="145"/>
      <c r="F49" s="145"/>
      <c r="G49" s="145"/>
      <c r="H49" s="145"/>
      <c r="I49" s="145"/>
      <c r="J49" s="147">
        <f t="shared" si="21"/>
        <v>0</v>
      </c>
      <c r="K49" s="147"/>
      <c r="L49" s="147"/>
      <c r="M49" s="147"/>
      <c r="N49" s="147"/>
      <c r="O49" s="147"/>
      <c r="P49" s="147"/>
      <c r="Q49" s="147"/>
      <c r="R49" s="147">
        <f t="shared" si="20"/>
        <v>0</v>
      </c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61">
        <v>0</v>
      </c>
      <c r="AJ49" s="147">
        <f t="shared" si="4"/>
        <v>0</v>
      </c>
    </row>
    <row r="50" spans="1:36" ht="15" x14ac:dyDescent="0.25">
      <c r="A50" s="448"/>
      <c r="B50" s="187" t="s">
        <v>221</v>
      </c>
      <c r="C50" s="159" t="s">
        <v>14</v>
      </c>
      <c r="D50" s="145">
        <v>0</v>
      </c>
      <c r="E50" s="145"/>
      <c r="F50" s="145"/>
      <c r="G50" s="145"/>
      <c r="H50" s="145"/>
      <c r="I50" s="145">
        <v>637795</v>
      </c>
      <c r="J50" s="147">
        <f t="shared" si="21"/>
        <v>637795</v>
      </c>
      <c r="K50" s="147">
        <v>-567000</v>
      </c>
      <c r="L50" s="147">
        <v>-70795</v>
      </c>
      <c r="M50" s="147"/>
      <c r="N50" s="147"/>
      <c r="O50" s="147"/>
      <c r="P50" s="147"/>
      <c r="Q50" s="147"/>
      <c r="R50" s="147">
        <f t="shared" si="20"/>
        <v>0</v>
      </c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61">
        <v>0</v>
      </c>
      <c r="AJ50" s="147">
        <f t="shared" si="4"/>
        <v>0</v>
      </c>
    </row>
    <row r="51" spans="1:36" ht="15" x14ac:dyDescent="0.25">
      <c r="A51" s="448"/>
      <c r="B51" s="207" t="s">
        <v>221</v>
      </c>
      <c r="C51" s="162" t="s">
        <v>10</v>
      </c>
      <c r="D51" s="163">
        <v>0</v>
      </c>
      <c r="E51" s="163">
        <v>1750000</v>
      </c>
      <c r="F51" s="163"/>
      <c r="G51" s="163"/>
      <c r="H51" s="163"/>
      <c r="I51" s="163"/>
      <c r="J51" s="163">
        <f t="shared" si="21"/>
        <v>1750000</v>
      </c>
      <c r="K51" s="163">
        <v>2100000</v>
      </c>
      <c r="L51" s="163"/>
      <c r="M51" s="163"/>
      <c r="N51" s="163"/>
      <c r="O51" s="163"/>
      <c r="P51" s="163"/>
      <c r="Q51" s="163"/>
      <c r="R51" s="163">
        <f t="shared" si="20"/>
        <v>3850000</v>
      </c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208">
        <v>0</v>
      </c>
      <c r="AJ51" s="163">
        <f t="shared" si="4"/>
        <v>3850000</v>
      </c>
    </row>
    <row r="52" spans="1:36" ht="15.75" thickBot="1" x14ac:dyDescent="0.3">
      <c r="A52" s="460"/>
      <c r="B52" s="226" t="s">
        <v>221</v>
      </c>
      <c r="C52" s="227" t="s">
        <v>11</v>
      </c>
      <c r="D52" s="228">
        <v>0</v>
      </c>
      <c r="E52" s="228">
        <v>472500</v>
      </c>
      <c r="F52" s="228"/>
      <c r="G52" s="228"/>
      <c r="H52" s="228"/>
      <c r="I52" s="228"/>
      <c r="J52" s="228">
        <f t="shared" si="21"/>
        <v>472500</v>
      </c>
      <c r="K52" s="228">
        <v>567000</v>
      </c>
      <c r="L52" s="228"/>
      <c r="M52" s="228"/>
      <c r="N52" s="228"/>
      <c r="O52" s="228"/>
      <c r="P52" s="228"/>
      <c r="Q52" s="228"/>
      <c r="R52" s="228">
        <f t="shared" si="20"/>
        <v>1039500</v>
      </c>
      <c r="S52" s="228"/>
      <c r="T52" s="228"/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28"/>
      <c r="AH52" s="228"/>
      <c r="AI52" s="229">
        <v>0</v>
      </c>
      <c r="AJ52" s="163">
        <f t="shared" si="4"/>
        <v>1039500</v>
      </c>
    </row>
    <row r="53" spans="1:36" ht="15" x14ac:dyDescent="0.2">
      <c r="A53" s="442" t="s">
        <v>86</v>
      </c>
      <c r="B53" s="443"/>
      <c r="C53" s="444"/>
      <c r="D53" s="166">
        <f>SUM(D43+D42+D41+D40+D39+D38+D37+D36+D35+D32+D47+D48+D49+D50)</f>
        <v>567555119</v>
      </c>
      <c r="E53" s="166">
        <f>SUM(E43+E42+E41+E40+E39+E38+E37+E36+E35+E32+E47+E48+E49+E50+E51+E52)</f>
        <v>0</v>
      </c>
      <c r="F53" s="166">
        <f t="shared" ref="F53:I53" si="22">SUM(F43+F42+F41+F40+F39+F38+F37+F36+F35+F32+F47+F48+F49+F50+F51+F52)</f>
        <v>52400551</v>
      </c>
      <c r="G53" s="166">
        <f t="shared" si="22"/>
        <v>-1204160</v>
      </c>
      <c r="H53" s="166">
        <f t="shared" si="22"/>
        <v>0</v>
      </c>
      <c r="I53" s="166">
        <f t="shared" si="22"/>
        <v>3000000</v>
      </c>
      <c r="J53" s="166">
        <f t="shared" ref="J53" si="23">SUM(J43+J42+J41+J40+J39+J38+J37+J36+J35+J32+J47+J48+J49+J50+J51+J52+J45)</f>
        <v>621751510</v>
      </c>
      <c r="K53" s="166">
        <f>SUM(K43+K42+K41+K40+K39+K38+K37+K36+K35+K32+K47+K48+K49+K50+K51+K52+K45+K22)</f>
        <v>0</v>
      </c>
      <c r="L53" s="166">
        <f t="shared" ref="L53:AJ53" si="24">SUM(L43+L42+L41+L40+L39+L38+L37+L36+L35+L32+L47+L48+L49+L50+L51+L52+L45+L22)</f>
        <v>-333000</v>
      </c>
      <c r="M53" s="166">
        <f t="shared" si="24"/>
        <v>2223677</v>
      </c>
      <c r="N53" s="166">
        <f t="shared" si="24"/>
        <v>5605486</v>
      </c>
      <c r="O53" s="166">
        <f t="shared" si="24"/>
        <v>-170530</v>
      </c>
      <c r="P53" s="166">
        <f t="shared" si="24"/>
        <v>-15255887</v>
      </c>
      <c r="Q53" s="166">
        <f t="shared" si="24"/>
        <v>11441915</v>
      </c>
      <c r="R53" s="166">
        <f t="shared" si="24"/>
        <v>625263171</v>
      </c>
      <c r="S53" s="166">
        <f t="shared" si="24"/>
        <v>0</v>
      </c>
      <c r="T53" s="166">
        <f t="shared" si="24"/>
        <v>0</v>
      </c>
      <c r="U53" s="166">
        <f t="shared" si="24"/>
        <v>0</v>
      </c>
      <c r="V53" s="166">
        <f t="shared" si="24"/>
        <v>0</v>
      </c>
      <c r="W53" s="166">
        <f t="shared" si="24"/>
        <v>0</v>
      </c>
      <c r="X53" s="166">
        <f t="shared" si="24"/>
        <v>0</v>
      </c>
      <c r="Y53" s="166">
        <f t="shared" si="24"/>
        <v>0</v>
      </c>
      <c r="Z53" s="166">
        <f t="shared" si="24"/>
        <v>620272248</v>
      </c>
      <c r="AA53" s="166">
        <f t="shared" si="24"/>
        <v>0</v>
      </c>
      <c r="AB53" s="166">
        <f t="shared" si="24"/>
        <v>0</v>
      </c>
      <c r="AC53" s="166">
        <f t="shared" si="24"/>
        <v>0</v>
      </c>
      <c r="AD53" s="166">
        <f t="shared" si="24"/>
        <v>0</v>
      </c>
      <c r="AE53" s="166">
        <f t="shared" si="24"/>
        <v>0</v>
      </c>
      <c r="AF53" s="166">
        <f t="shared" si="24"/>
        <v>0</v>
      </c>
      <c r="AG53" s="166">
        <f t="shared" si="24"/>
        <v>0</v>
      </c>
      <c r="AH53" s="166">
        <f t="shared" si="24"/>
        <v>620272248</v>
      </c>
      <c r="AI53" s="166">
        <f t="shared" si="24"/>
        <v>379469356</v>
      </c>
      <c r="AJ53" s="166">
        <f t="shared" si="24"/>
        <v>245793815</v>
      </c>
    </row>
    <row r="54" spans="1:36" ht="13.5" customHeight="1" x14ac:dyDescent="0.2">
      <c r="E54" s="2"/>
    </row>
    <row r="55" spans="1:36" x14ac:dyDescent="0.2">
      <c r="E55" s="2"/>
    </row>
    <row r="56" spans="1:36" x14ac:dyDescent="0.2">
      <c r="E56" s="2"/>
    </row>
    <row r="57" spans="1:36" ht="15" x14ac:dyDescent="0.25">
      <c r="A57" s="167" t="s">
        <v>140</v>
      </c>
      <c r="E57" s="2"/>
    </row>
    <row r="58" spans="1:36" x14ac:dyDescent="0.2">
      <c r="F58" s="70"/>
      <c r="AJ58" s="55"/>
    </row>
    <row r="59" spans="1:36" s="79" customFormat="1" ht="78.75" customHeight="1" x14ac:dyDescent="0.2">
      <c r="A59" s="445" t="s">
        <v>101</v>
      </c>
      <c r="B59" s="446"/>
      <c r="C59" s="135" t="s">
        <v>44</v>
      </c>
      <c r="D59" s="136" t="s">
        <v>21</v>
      </c>
      <c r="E59" s="137" t="s">
        <v>43</v>
      </c>
      <c r="F59" s="136" t="s">
        <v>215</v>
      </c>
      <c r="G59" s="136" t="s">
        <v>222</v>
      </c>
      <c r="H59" s="136" t="s">
        <v>213</v>
      </c>
      <c r="I59" s="136" t="s">
        <v>220</v>
      </c>
      <c r="J59" s="136" t="s">
        <v>224</v>
      </c>
      <c r="K59" s="136" t="s">
        <v>43</v>
      </c>
      <c r="L59" s="136" t="s">
        <v>226</v>
      </c>
      <c r="M59" s="136" t="s">
        <v>232</v>
      </c>
      <c r="N59" s="136" t="s">
        <v>233</v>
      </c>
      <c r="O59" s="136" t="s">
        <v>231</v>
      </c>
      <c r="P59" s="136" t="s">
        <v>228</v>
      </c>
      <c r="Q59" s="136" t="s">
        <v>227</v>
      </c>
      <c r="R59" s="136" t="s">
        <v>230</v>
      </c>
      <c r="S59" s="136" t="s">
        <v>43</v>
      </c>
      <c r="T59" s="136" t="s">
        <v>198</v>
      </c>
      <c r="U59" s="136" t="s">
        <v>205</v>
      </c>
      <c r="V59" s="136" t="s">
        <v>204</v>
      </c>
      <c r="W59" s="136" t="s">
        <v>200</v>
      </c>
      <c r="X59" s="136" t="s">
        <v>199</v>
      </c>
      <c r="Y59" s="136" t="s">
        <v>203</v>
      </c>
      <c r="Z59" s="136" t="s">
        <v>202</v>
      </c>
      <c r="AA59" s="136" t="s">
        <v>43</v>
      </c>
      <c r="AB59" s="136" t="s">
        <v>206</v>
      </c>
      <c r="AC59" s="136" t="s">
        <v>210</v>
      </c>
      <c r="AD59" s="136" t="s">
        <v>200</v>
      </c>
      <c r="AE59" s="136" t="s">
        <v>207</v>
      </c>
      <c r="AF59" s="136" t="s">
        <v>208</v>
      </c>
      <c r="AG59" s="136" t="s">
        <v>209</v>
      </c>
      <c r="AH59" s="136" t="s">
        <v>181</v>
      </c>
      <c r="AI59" s="99" t="s">
        <v>135</v>
      </c>
    </row>
    <row r="60" spans="1:36" ht="15" x14ac:dyDescent="0.25">
      <c r="A60" s="447"/>
      <c r="B60" s="448"/>
      <c r="C60" s="159" t="s">
        <v>25</v>
      </c>
      <c r="D60" s="147">
        <f t="shared" ref="D60:J60" si="25">D18+D17+D15+D13+D11+D14+D9</f>
        <v>548644632</v>
      </c>
      <c r="E60" s="147">
        <f t="shared" si="25"/>
        <v>0</v>
      </c>
      <c r="F60" s="147">
        <f t="shared" si="25"/>
        <v>52400551</v>
      </c>
      <c r="G60" s="147">
        <f t="shared" si="25"/>
        <v>-1204160</v>
      </c>
      <c r="H60" s="147">
        <f t="shared" si="25"/>
        <v>0</v>
      </c>
      <c r="I60" s="147">
        <f t="shared" si="25"/>
        <v>0</v>
      </c>
      <c r="J60" s="147">
        <f t="shared" si="25"/>
        <v>599841023</v>
      </c>
      <c r="K60" s="147">
        <f>K18+K17+K15+K13+K11+K14+K9+K19</f>
        <v>2667000</v>
      </c>
      <c r="L60" s="147">
        <f t="shared" ref="L60:AI60" si="26">L18+L17+L15+L13+L11+L14+L9+L19</f>
        <v>0</v>
      </c>
      <c r="M60" s="147">
        <f t="shared" si="26"/>
        <v>2223677</v>
      </c>
      <c r="N60" s="147">
        <f t="shared" si="26"/>
        <v>5605486</v>
      </c>
      <c r="O60" s="147">
        <f t="shared" si="26"/>
        <v>-170530</v>
      </c>
      <c r="P60" s="147">
        <f t="shared" si="26"/>
        <v>-15255887</v>
      </c>
      <c r="Q60" s="147">
        <f t="shared" si="26"/>
        <v>11441915</v>
      </c>
      <c r="R60" s="147">
        <f t="shared" si="26"/>
        <v>606352684</v>
      </c>
      <c r="S60" s="147">
        <f t="shared" si="26"/>
        <v>0</v>
      </c>
      <c r="T60" s="147">
        <f t="shared" si="26"/>
        <v>0</v>
      </c>
      <c r="U60" s="147">
        <f t="shared" si="26"/>
        <v>0</v>
      </c>
      <c r="V60" s="147">
        <f t="shared" si="26"/>
        <v>0</v>
      </c>
      <c r="W60" s="147">
        <f t="shared" si="26"/>
        <v>0</v>
      </c>
      <c r="X60" s="147">
        <f t="shared" si="26"/>
        <v>0</v>
      </c>
      <c r="Y60" s="147">
        <f t="shared" si="26"/>
        <v>0</v>
      </c>
      <c r="Z60" s="147">
        <f t="shared" si="26"/>
        <v>606352684</v>
      </c>
      <c r="AA60" s="147">
        <f t="shared" si="26"/>
        <v>0</v>
      </c>
      <c r="AB60" s="147">
        <f t="shared" si="26"/>
        <v>0</v>
      </c>
      <c r="AC60" s="147">
        <f t="shared" si="26"/>
        <v>0</v>
      </c>
      <c r="AD60" s="147">
        <f t="shared" si="26"/>
        <v>0</v>
      </c>
      <c r="AE60" s="147">
        <f t="shared" si="26"/>
        <v>0</v>
      </c>
      <c r="AF60" s="147">
        <f t="shared" si="26"/>
        <v>0</v>
      </c>
      <c r="AG60" s="147">
        <f t="shared" si="26"/>
        <v>0</v>
      </c>
      <c r="AH60" s="147">
        <f t="shared" si="26"/>
        <v>606352684</v>
      </c>
      <c r="AI60" s="147">
        <f t="shared" si="26"/>
        <v>381291166</v>
      </c>
    </row>
    <row r="61" spans="1:36" ht="15" x14ac:dyDescent="0.25">
      <c r="A61" s="447"/>
      <c r="B61" s="448"/>
      <c r="C61" s="159" t="s">
        <v>37</v>
      </c>
      <c r="D61" s="147">
        <f>D12</f>
        <v>2821456</v>
      </c>
      <c r="E61" s="147">
        <f t="shared" ref="E61:AI61" si="27">E12+E20</f>
        <v>0</v>
      </c>
      <c r="F61" s="147">
        <f t="shared" si="27"/>
        <v>0</v>
      </c>
      <c r="G61" s="147">
        <f t="shared" si="27"/>
        <v>0</v>
      </c>
      <c r="H61" s="147">
        <f t="shared" si="27"/>
        <v>0</v>
      </c>
      <c r="I61" s="147">
        <f t="shared" si="27"/>
        <v>3000000</v>
      </c>
      <c r="J61" s="147">
        <f t="shared" si="27"/>
        <v>5821456</v>
      </c>
      <c r="K61" s="147">
        <f t="shared" si="27"/>
        <v>-2667000</v>
      </c>
      <c r="L61" s="147">
        <f t="shared" si="27"/>
        <v>-333000</v>
      </c>
      <c r="M61" s="147"/>
      <c r="N61" s="147"/>
      <c r="O61" s="147"/>
      <c r="P61" s="147">
        <f t="shared" si="27"/>
        <v>0</v>
      </c>
      <c r="Q61" s="147">
        <f t="shared" si="27"/>
        <v>0</v>
      </c>
      <c r="R61" s="147">
        <f t="shared" si="27"/>
        <v>2821456</v>
      </c>
      <c r="S61" s="147">
        <f t="shared" si="27"/>
        <v>0</v>
      </c>
      <c r="T61" s="147">
        <f t="shared" si="27"/>
        <v>0</v>
      </c>
      <c r="U61" s="147">
        <f t="shared" si="27"/>
        <v>0</v>
      </c>
      <c r="V61" s="147">
        <f t="shared" si="27"/>
        <v>0</v>
      </c>
      <c r="W61" s="147">
        <f t="shared" si="27"/>
        <v>0</v>
      </c>
      <c r="X61" s="147">
        <f t="shared" si="27"/>
        <v>0</v>
      </c>
      <c r="Y61" s="147">
        <f t="shared" si="27"/>
        <v>0</v>
      </c>
      <c r="Z61" s="147">
        <f t="shared" si="27"/>
        <v>2821456</v>
      </c>
      <c r="AA61" s="147">
        <f t="shared" si="27"/>
        <v>0</v>
      </c>
      <c r="AB61" s="147">
        <f t="shared" si="27"/>
        <v>0</v>
      </c>
      <c r="AC61" s="147">
        <f t="shared" si="27"/>
        <v>0</v>
      </c>
      <c r="AD61" s="147">
        <f t="shared" si="27"/>
        <v>0</v>
      </c>
      <c r="AE61" s="147">
        <f t="shared" si="27"/>
        <v>0</v>
      </c>
      <c r="AF61" s="147">
        <f t="shared" si="27"/>
        <v>0</v>
      </c>
      <c r="AG61" s="147">
        <f t="shared" si="27"/>
        <v>0</v>
      </c>
      <c r="AH61" s="147">
        <f t="shared" si="27"/>
        <v>2821456</v>
      </c>
      <c r="AI61" s="147">
        <f t="shared" si="27"/>
        <v>2801919</v>
      </c>
    </row>
    <row r="62" spans="1:36" ht="15" x14ac:dyDescent="0.25">
      <c r="A62" s="447"/>
      <c r="B62" s="448"/>
      <c r="C62" s="159" t="s">
        <v>27</v>
      </c>
      <c r="D62" s="147">
        <v>0</v>
      </c>
      <c r="E62" s="147">
        <v>0</v>
      </c>
      <c r="F62" s="147">
        <v>0</v>
      </c>
      <c r="G62" s="147">
        <v>0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/>
      <c r="N62" s="147"/>
      <c r="O62" s="147"/>
      <c r="P62" s="147">
        <v>0</v>
      </c>
      <c r="Q62" s="147">
        <v>0</v>
      </c>
      <c r="R62" s="147">
        <v>0</v>
      </c>
      <c r="S62" s="147">
        <v>0</v>
      </c>
      <c r="T62" s="147">
        <v>0</v>
      </c>
      <c r="U62" s="147">
        <v>0</v>
      </c>
      <c r="V62" s="147">
        <v>0</v>
      </c>
      <c r="W62" s="147">
        <v>0</v>
      </c>
      <c r="X62" s="147">
        <v>0</v>
      </c>
      <c r="Y62" s="147">
        <v>0</v>
      </c>
      <c r="Z62" s="147">
        <v>0</v>
      </c>
      <c r="AA62" s="147">
        <v>0</v>
      </c>
      <c r="AB62" s="147">
        <v>0</v>
      </c>
      <c r="AC62" s="147">
        <v>-1</v>
      </c>
      <c r="AD62" s="147">
        <v>0</v>
      </c>
      <c r="AE62" s="147">
        <v>0</v>
      </c>
      <c r="AF62" s="147">
        <v>0</v>
      </c>
      <c r="AG62" s="147">
        <v>0</v>
      </c>
      <c r="AH62" s="147">
        <v>0</v>
      </c>
      <c r="AI62" s="147">
        <v>0</v>
      </c>
    </row>
    <row r="63" spans="1:36" ht="15" x14ac:dyDescent="0.25">
      <c r="A63" s="447"/>
      <c r="B63" s="448"/>
      <c r="C63" s="159" t="s">
        <v>139</v>
      </c>
      <c r="D63" s="147">
        <f t="shared" ref="D63:AI63" si="28">D7</f>
        <v>0</v>
      </c>
      <c r="E63" s="147">
        <f t="shared" si="28"/>
        <v>0</v>
      </c>
      <c r="F63" s="147">
        <f t="shared" si="28"/>
        <v>0</v>
      </c>
      <c r="G63" s="147">
        <f t="shared" si="28"/>
        <v>0</v>
      </c>
      <c r="H63" s="147">
        <f t="shared" si="28"/>
        <v>0</v>
      </c>
      <c r="I63" s="147">
        <f t="shared" si="28"/>
        <v>0</v>
      </c>
      <c r="J63" s="147">
        <f t="shared" si="28"/>
        <v>0</v>
      </c>
      <c r="K63" s="147">
        <f t="shared" si="28"/>
        <v>0</v>
      </c>
      <c r="L63" s="147">
        <f t="shared" si="28"/>
        <v>0</v>
      </c>
      <c r="M63" s="147"/>
      <c r="N63" s="147"/>
      <c r="O63" s="147"/>
      <c r="P63" s="147">
        <f t="shared" si="28"/>
        <v>0</v>
      </c>
      <c r="Q63" s="147">
        <f t="shared" si="28"/>
        <v>0</v>
      </c>
      <c r="R63" s="147">
        <f t="shared" si="28"/>
        <v>0</v>
      </c>
      <c r="S63" s="147">
        <f t="shared" si="28"/>
        <v>0</v>
      </c>
      <c r="T63" s="147">
        <f t="shared" si="28"/>
        <v>0</v>
      </c>
      <c r="U63" s="147">
        <f t="shared" si="28"/>
        <v>0</v>
      </c>
      <c r="V63" s="147">
        <f t="shared" si="28"/>
        <v>0</v>
      </c>
      <c r="W63" s="147">
        <f t="shared" si="28"/>
        <v>0</v>
      </c>
      <c r="X63" s="147">
        <f t="shared" si="28"/>
        <v>0</v>
      </c>
      <c r="Y63" s="147">
        <f t="shared" si="28"/>
        <v>0</v>
      </c>
      <c r="Z63" s="147">
        <f t="shared" si="28"/>
        <v>0</v>
      </c>
      <c r="AA63" s="147">
        <f t="shared" si="28"/>
        <v>0</v>
      </c>
      <c r="AB63" s="147">
        <f t="shared" si="28"/>
        <v>0</v>
      </c>
      <c r="AC63" s="147">
        <f t="shared" si="28"/>
        <v>0</v>
      </c>
      <c r="AD63" s="147">
        <f t="shared" si="28"/>
        <v>0</v>
      </c>
      <c r="AE63" s="147">
        <f t="shared" si="28"/>
        <v>0</v>
      </c>
      <c r="AF63" s="147">
        <f t="shared" si="28"/>
        <v>0</v>
      </c>
      <c r="AG63" s="147">
        <f t="shared" si="28"/>
        <v>0</v>
      </c>
      <c r="AH63" s="147">
        <f t="shared" si="28"/>
        <v>0</v>
      </c>
      <c r="AI63" s="147">
        <f t="shared" si="28"/>
        <v>0</v>
      </c>
    </row>
    <row r="64" spans="1:36" ht="15" x14ac:dyDescent="0.25">
      <c r="A64" s="447"/>
      <c r="B64" s="448"/>
      <c r="C64" s="159" t="s">
        <v>40</v>
      </c>
      <c r="D64" s="147">
        <f t="shared" ref="D64:AI64" si="29">D8</f>
        <v>2000</v>
      </c>
      <c r="E64" s="147">
        <f t="shared" si="29"/>
        <v>0</v>
      </c>
      <c r="F64" s="147">
        <f t="shared" si="29"/>
        <v>0</v>
      </c>
      <c r="G64" s="147">
        <f t="shared" si="29"/>
        <v>0</v>
      </c>
      <c r="H64" s="147">
        <f t="shared" si="29"/>
        <v>0</v>
      </c>
      <c r="I64" s="147">
        <f t="shared" si="29"/>
        <v>0</v>
      </c>
      <c r="J64" s="147">
        <f t="shared" si="29"/>
        <v>2000</v>
      </c>
      <c r="K64" s="147">
        <f t="shared" si="29"/>
        <v>0</v>
      </c>
      <c r="L64" s="147">
        <f t="shared" si="29"/>
        <v>0</v>
      </c>
      <c r="M64" s="147"/>
      <c r="N64" s="147"/>
      <c r="O64" s="147"/>
      <c r="P64" s="147">
        <f t="shared" si="29"/>
        <v>0</v>
      </c>
      <c r="Q64" s="147">
        <f t="shared" si="29"/>
        <v>0</v>
      </c>
      <c r="R64" s="147">
        <f t="shared" si="29"/>
        <v>2000</v>
      </c>
      <c r="S64" s="147">
        <f t="shared" si="29"/>
        <v>0</v>
      </c>
      <c r="T64" s="147">
        <f t="shared" si="29"/>
        <v>0</v>
      </c>
      <c r="U64" s="147">
        <f t="shared" si="29"/>
        <v>0</v>
      </c>
      <c r="V64" s="147">
        <f t="shared" si="29"/>
        <v>0</v>
      </c>
      <c r="W64" s="147">
        <f t="shared" si="29"/>
        <v>0</v>
      </c>
      <c r="X64" s="147">
        <f t="shared" si="29"/>
        <v>0</v>
      </c>
      <c r="Y64" s="147">
        <f t="shared" si="29"/>
        <v>0</v>
      </c>
      <c r="Z64" s="147">
        <f t="shared" si="29"/>
        <v>2000</v>
      </c>
      <c r="AA64" s="147">
        <f t="shared" si="29"/>
        <v>0</v>
      </c>
      <c r="AB64" s="147">
        <f t="shared" si="29"/>
        <v>0</v>
      </c>
      <c r="AC64" s="147">
        <f t="shared" si="29"/>
        <v>0</v>
      </c>
      <c r="AD64" s="147">
        <f t="shared" si="29"/>
        <v>0</v>
      </c>
      <c r="AE64" s="147">
        <f t="shared" si="29"/>
        <v>0</v>
      </c>
      <c r="AF64" s="147">
        <f t="shared" si="29"/>
        <v>0</v>
      </c>
      <c r="AG64" s="147">
        <f t="shared" si="29"/>
        <v>0</v>
      </c>
      <c r="AH64" s="147">
        <f t="shared" si="29"/>
        <v>2000</v>
      </c>
      <c r="AI64" s="147">
        <f t="shared" si="29"/>
        <v>1264</v>
      </c>
    </row>
    <row r="65" spans="1:36" ht="15" x14ac:dyDescent="0.25">
      <c r="A65" s="447"/>
      <c r="B65" s="448"/>
      <c r="C65" s="159" t="s">
        <v>41</v>
      </c>
      <c r="D65" s="147">
        <f t="shared" ref="D65:AI65" si="30">D6</f>
        <v>0</v>
      </c>
      <c r="E65" s="147">
        <f t="shared" si="30"/>
        <v>0</v>
      </c>
      <c r="F65" s="147">
        <f t="shared" si="30"/>
        <v>0</v>
      </c>
      <c r="G65" s="147">
        <f t="shared" si="30"/>
        <v>0</v>
      </c>
      <c r="H65" s="147">
        <f t="shared" si="30"/>
        <v>0</v>
      </c>
      <c r="I65" s="147">
        <f t="shared" si="30"/>
        <v>0</v>
      </c>
      <c r="J65" s="147">
        <f t="shared" si="30"/>
        <v>0</v>
      </c>
      <c r="K65" s="147">
        <f t="shared" si="30"/>
        <v>0</v>
      </c>
      <c r="L65" s="147">
        <f t="shared" si="30"/>
        <v>0</v>
      </c>
      <c r="M65" s="147"/>
      <c r="N65" s="147"/>
      <c r="O65" s="147"/>
      <c r="P65" s="147">
        <f t="shared" si="30"/>
        <v>0</v>
      </c>
      <c r="Q65" s="147">
        <f t="shared" si="30"/>
        <v>0</v>
      </c>
      <c r="R65" s="147">
        <f t="shared" si="30"/>
        <v>0</v>
      </c>
      <c r="S65" s="147">
        <f t="shared" si="30"/>
        <v>0</v>
      </c>
      <c r="T65" s="147">
        <f t="shared" si="30"/>
        <v>0</v>
      </c>
      <c r="U65" s="147">
        <f t="shared" si="30"/>
        <v>0</v>
      </c>
      <c r="V65" s="147">
        <f t="shared" si="30"/>
        <v>0</v>
      </c>
      <c r="W65" s="147">
        <f t="shared" si="30"/>
        <v>0</v>
      </c>
      <c r="X65" s="147">
        <f t="shared" si="30"/>
        <v>0</v>
      </c>
      <c r="Y65" s="147">
        <f t="shared" si="30"/>
        <v>0</v>
      </c>
      <c r="Z65" s="147">
        <f t="shared" si="30"/>
        <v>0</v>
      </c>
      <c r="AA65" s="147">
        <f t="shared" si="30"/>
        <v>0</v>
      </c>
      <c r="AB65" s="147">
        <f t="shared" si="30"/>
        <v>0</v>
      </c>
      <c r="AC65" s="147">
        <f t="shared" si="30"/>
        <v>0</v>
      </c>
      <c r="AD65" s="147">
        <f t="shared" si="30"/>
        <v>0</v>
      </c>
      <c r="AE65" s="147">
        <f t="shared" si="30"/>
        <v>0</v>
      </c>
      <c r="AF65" s="147">
        <f t="shared" si="30"/>
        <v>0</v>
      </c>
      <c r="AG65" s="147">
        <f t="shared" si="30"/>
        <v>0</v>
      </c>
      <c r="AH65" s="147">
        <f t="shared" si="30"/>
        <v>0</v>
      </c>
      <c r="AI65" s="147">
        <f t="shared" si="30"/>
        <v>0</v>
      </c>
    </row>
    <row r="66" spans="1:36" ht="15" x14ac:dyDescent="0.25">
      <c r="A66" s="447"/>
      <c r="B66" s="448"/>
      <c r="C66" s="168" t="s">
        <v>93</v>
      </c>
      <c r="D66" s="169">
        <f t="shared" ref="D66:AI66" si="31">D8+D7+D6</f>
        <v>2000</v>
      </c>
      <c r="E66" s="169">
        <f t="shared" si="31"/>
        <v>0</v>
      </c>
      <c r="F66" s="169">
        <f t="shared" si="31"/>
        <v>0</v>
      </c>
      <c r="G66" s="169">
        <f t="shared" si="31"/>
        <v>0</v>
      </c>
      <c r="H66" s="169">
        <f t="shared" si="31"/>
        <v>0</v>
      </c>
      <c r="I66" s="169">
        <f t="shared" si="31"/>
        <v>0</v>
      </c>
      <c r="J66" s="169">
        <f t="shared" si="31"/>
        <v>2000</v>
      </c>
      <c r="K66" s="169">
        <f t="shared" si="31"/>
        <v>0</v>
      </c>
      <c r="L66" s="169">
        <f t="shared" si="31"/>
        <v>0</v>
      </c>
      <c r="M66" s="169">
        <f t="shared" si="31"/>
        <v>0</v>
      </c>
      <c r="N66" s="169">
        <f t="shared" si="31"/>
        <v>0</v>
      </c>
      <c r="O66" s="169">
        <f t="shared" si="31"/>
        <v>0</v>
      </c>
      <c r="P66" s="169">
        <f t="shared" si="31"/>
        <v>0</v>
      </c>
      <c r="Q66" s="169">
        <f t="shared" si="31"/>
        <v>0</v>
      </c>
      <c r="R66" s="169">
        <f t="shared" si="31"/>
        <v>2000</v>
      </c>
      <c r="S66" s="169">
        <f t="shared" si="31"/>
        <v>0</v>
      </c>
      <c r="T66" s="169">
        <f t="shared" si="31"/>
        <v>0</v>
      </c>
      <c r="U66" s="169">
        <f t="shared" si="31"/>
        <v>0</v>
      </c>
      <c r="V66" s="169">
        <f t="shared" si="31"/>
        <v>0</v>
      </c>
      <c r="W66" s="169">
        <f t="shared" si="31"/>
        <v>0</v>
      </c>
      <c r="X66" s="169">
        <f t="shared" si="31"/>
        <v>0</v>
      </c>
      <c r="Y66" s="169">
        <f t="shared" si="31"/>
        <v>0</v>
      </c>
      <c r="Z66" s="169">
        <f t="shared" si="31"/>
        <v>2000</v>
      </c>
      <c r="AA66" s="169">
        <f t="shared" si="31"/>
        <v>0</v>
      </c>
      <c r="AB66" s="169">
        <f t="shared" si="31"/>
        <v>0</v>
      </c>
      <c r="AC66" s="169">
        <f t="shared" si="31"/>
        <v>0</v>
      </c>
      <c r="AD66" s="169">
        <f t="shared" si="31"/>
        <v>0</v>
      </c>
      <c r="AE66" s="169">
        <f t="shared" si="31"/>
        <v>0</v>
      </c>
      <c r="AF66" s="169">
        <f t="shared" si="31"/>
        <v>0</v>
      </c>
      <c r="AG66" s="169">
        <f t="shared" si="31"/>
        <v>0</v>
      </c>
      <c r="AH66" s="169">
        <f t="shared" si="31"/>
        <v>2000</v>
      </c>
      <c r="AI66" s="169">
        <f t="shared" si="31"/>
        <v>1264</v>
      </c>
      <c r="AJ66" s="1"/>
    </row>
    <row r="67" spans="1:36" ht="15" x14ac:dyDescent="0.25">
      <c r="A67" s="447"/>
      <c r="B67" s="448"/>
      <c r="C67" s="159" t="s">
        <v>28</v>
      </c>
      <c r="D67" s="170">
        <f t="shared" ref="D67:AI67" si="32">D10</f>
        <v>16087031</v>
      </c>
      <c r="E67" s="170">
        <f t="shared" si="32"/>
        <v>0</v>
      </c>
      <c r="F67" s="170">
        <f t="shared" si="32"/>
        <v>0</v>
      </c>
      <c r="G67" s="170">
        <f t="shared" si="32"/>
        <v>0</v>
      </c>
      <c r="H67" s="170">
        <f t="shared" si="32"/>
        <v>0</v>
      </c>
      <c r="I67" s="170">
        <f t="shared" si="32"/>
        <v>0</v>
      </c>
      <c r="J67" s="170">
        <f t="shared" si="32"/>
        <v>16087031</v>
      </c>
      <c r="K67" s="170">
        <f t="shared" si="32"/>
        <v>0</v>
      </c>
      <c r="L67" s="170">
        <f t="shared" si="32"/>
        <v>0</v>
      </c>
      <c r="M67" s="170"/>
      <c r="N67" s="170"/>
      <c r="O67" s="170"/>
      <c r="P67" s="170">
        <f t="shared" si="32"/>
        <v>0</v>
      </c>
      <c r="Q67" s="170">
        <f t="shared" si="32"/>
        <v>0</v>
      </c>
      <c r="R67" s="170">
        <f t="shared" si="32"/>
        <v>16087031</v>
      </c>
      <c r="S67" s="170">
        <f t="shared" si="32"/>
        <v>0</v>
      </c>
      <c r="T67" s="170">
        <f t="shared" si="32"/>
        <v>0</v>
      </c>
      <c r="U67" s="170">
        <f t="shared" si="32"/>
        <v>0</v>
      </c>
      <c r="V67" s="170">
        <f t="shared" si="32"/>
        <v>0</v>
      </c>
      <c r="W67" s="170">
        <f t="shared" si="32"/>
        <v>0</v>
      </c>
      <c r="X67" s="170">
        <f t="shared" si="32"/>
        <v>0</v>
      </c>
      <c r="Y67" s="170">
        <f t="shared" si="32"/>
        <v>0</v>
      </c>
      <c r="Z67" s="170">
        <f t="shared" si="32"/>
        <v>16087031</v>
      </c>
      <c r="AA67" s="170">
        <f t="shared" si="32"/>
        <v>0</v>
      </c>
      <c r="AB67" s="170">
        <f t="shared" si="32"/>
        <v>0</v>
      </c>
      <c r="AC67" s="170">
        <f t="shared" si="32"/>
        <v>0</v>
      </c>
      <c r="AD67" s="170">
        <f t="shared" si="32"/>
        <v>0</v>
      </c>
      <c r="AE67" s="170">
        <f t="shared" si="32"/>
        <v>0</v>
      </c>
      <c r="AF67" s="170">
        <f t="shared" si="32"/>
        <v>0</v>
      </c>
      <c r="AG67" s="170">
        <f t="shared" si="32"/>
        <v>0</v>
      </c>
      <c r="AH67" s="170">
        <f t="shared" si="32"/>
        <v>16087031</v>
      </c>
      <c r="AI67" s="170">
        <f t="shared" si="32"/>
        <v>16087031</v>
      </c>
    </row>
    <row r="68" spans="1:36" ht="15" x14ac:dyDescent="0.25">
      <c r="A68" s="447"/>
      <c r="B68" s="448"/>
      <c r="C68" s="168" t="s">
        <v>92</v>
      </c>
      <c r="D68" s="171">
        <f t="shared" ref="D68:AI68" si="33">D10</f>
        <v>16087031</v>
      </c>
      <c r="E68" s="171">
        <f t="shared" si="33"/>
        <v>0</v>
      </c>
      <c r="F68" s="171">
        <f t="shared" si="33"/>
        <v>0</v>
      </c>
      <c r="G68" s="171">
        <f t="shared" si="33"/>
        <v>0</v>
      </c>
      <c r="H68" s="171">
        <f t="shared" si="33"/>
        <v>0</v>
      </c>
      <c r="I68" s="171">
        <f t="shared" si="33"/>
        <v>0</v>
      </c>
      <c r="J68" s="171">
        <f t="shared" si="33"/>
        <v>16087031</v>
      </c>
      <c r="K68" s="171">
        <f t="shared" si="33"/>
        <v>0</v>
      </c>
      <c r="L68" s="171">
        <f t="shared" si="33"/>
        <v>0</v>
      </c>
      <c r="M68" s="171">
        <f t="shared" ref="M68:O68" si="34">M10</f>
        <v>0</v>
      </c>
      <c r="N68" s="171">
        <f t="shared" si="34"/>
        <v>0</v>
      </c>
      <c r="O68" s="171">
        <f t="shared" si="34"/>
        <v>0</v>
      </c>
      <c r="P68" s="171">
        <f t="shared" si="33"/>
        <v>0</v>
      </c>
      <c r="Q68" s="171">
        <f t="shared" si="33"/>
        <v>0</v>
      </c>
      <c r="R68" s="171">
        <f t="shared" si="33"/>
        <v>16087031</v>
      </c>
      <c r="S68" s="171">
        <f t="shared" si="33"/>
        <v>0</v>
      </c>
      <c r="T68" s="171">
        <f t="shared" si="33"/>
        <v>0</v>
      </c>
      <c r="U68" s="171">
        <f t="shared" si="33"/>
        <v>0</v>
      </c>
      <c r="V68" s="171">
        <f t="shared" si="33"/>
        <v>0</v>
      </c>
      <c r="W68" s="171">
        <f t="shared" si="33"/>
        <v>0</v>
      </c>
      <c r="X68" s="171">
        <f t="shared" si="33"/>
        <v>0</v>
      </c>
      <c r="Y68" s="171">
        <f t="shared" si="33"/>
        <v>0</v>
      </c>
      <c r="Z68" s="171">
        <f t="shared" si="33"/>
        <v>16087031</v>
      </c>
      <c r="AA68" s="171">
        <f t="shared" si="33"/>
        <v>0</v>
      </c>
      <c r="AB68" s="171">
        <f t="shared" si="33"/>
        <v>0</v>
      </c>
      <c r="AC68" s="171">
        <f t="shared" si="33"/>
        <v>0</v>
      </c>
      <c r="AD68" s="171">
        <f t="shared" si="33"/>
        <v>0</v>
      </c>
      <c r="AE68" s="171">
        <f t="shared" si="33"/>
        <v>0</v>
      </c>
      <c r="AF68" s="171">
        <f t="shared" si="33"/>
        <v>0</v>
      </c>
      <c r="AG68" s="171">
        <f t="shared" si="33"/>
        <v>0</v>
      </c>
      <c r="AH68" s="171">
        <f t="shared" si="33"/>
        <v>16087031</v>
      </c>
      <c r="AI68" s="171">
        <f t="shared" si="33"/>
        <v>16087031</v>
      </c>
      <c r="AJ68" s="1"/>
    </row>
    <row r="69" spans="1:36" ht="15" x14ac:dyDescent="0.25">
      <c r="A69" s="447"/>
      <c r="B69" s="448"/>
      <c r="C69" s="168" t="s">
        <v>102</v>
      </c>
      <c r="D69" s="169">
        <f t="shared" ref="D69:AI69" si="35">D21</f>
        <v>567555119</v>
      </c>
      <c r="E69" s="169">
        <f t="shared" si="35"/>
        <v>0</v>
      </c>
      <c r="F69" s="169">
        <f t="shared" si="35"/>
        <v>52400551</v>
      </c>
      <c r="G69" s="169">
        <f t="shared" si="35"/>
        <v>-1204160</v>
      </c>
      <c r="H69" s="169">
        <f t="shared" si="35"/>
        <v>0</v>
      </c>
      <c r="I69" s="169">
        <f t="shared" si="35"/>
        <v>3000000</v>
      </c>
      <c r="J69" s="169">
        <f t="shared" si="35"/>
        <v>621751510</v>
      </c>
      <c r="K69" s="169">
        <f>K21</f>
        <v>0</v>
      </c>
      <c r="L69" s="169">
        <f t="shared" si="35"/>
        <v>-333000</v>
      </c>
      <c r="M69" s="169">
        <f t="shared" ref="M69:O69" si="36">M21</f>
        <v>2223677</v>
      </c>
      <c r="N69" s="169">
        <f t="shared" si="36"/>
        <v>5605486</v>
      </c>
      <c r="O69" s="169">
        <f t="shared" si="36"/>
        <v>-170530</v>
      </c>
      <c r="P69" s="169">
        <f t="shared" si="35"/>
        <v>-15255887</v>
      </c>
      <c r="Q69" s="169">
        <f t="shared" si="35"/>
        <v>11441915</v>
      </c>
      <c r="R69" s="169">
        <f>R21</f>
        <v>625263171</v>
      </c>
      <c r="S69" s="169">
        <f t="shared" si="35"/>
        <v>0</v>
      </c>
      <c r="T69" s="169">
        <f t="shared" si="35"/>
        <v>0</v>
      </c>
      <c r="U69" s="169">
        <f t="shared" si="35"/>
        <v>0</v>
      </c>
      <c r="V69" s="169">
        <f t="shared" si="35"/>
        <v>0</v>
      </c>
      <c r="W69" s="169">
        <f t="shared" si="35"/>
        <v>0</v>
      </c>
      <c r="X69" s="169">
        <f t="shared" si="35"/>
        <v>0</v>
      </c>
      <c r="Y69" s="169">
        <f t="shared" si="35"/>
        <v>0</v>
      </c>
      <c r="Z69" s="169">
        <f t="shared" si="35"/>
        <v>625263171</v>
      </c>
      <c r="AA69" s="169">
        <f t="shared" si="35"/>
        <v>0</v>
      </c>
      <c r="AB69" s="169">
        <f t="shared" si="35"/>
        <v>0</v>
      </c>
      <c r="AC69" s="169">
        <f t="shared" si="35"/>
        <v>0</v>
      </c>
      <c r="AD69" s="169">
        <f t="shared" si="35"/>
        <v>0</v>
      </c>
      <c r="AE69" s="169">
        <f t="shared" si="35"/>
        <v>0</v>
      </c>
      <c r="AF69" s="169">
        <f t="shared" si="35"/>
        <v>0</v>
      </c>
      <c r="AG69" s="169">
        <f t="shared" si="35"/>
        <v>0</v>
      </c>
      <c r="AH69" s="169">
        <f t="shared" si="35"/>
        <v>625263171</v>
      </c>
      <c r="AI69" s="169">
        <f t="shared" si="35"/>
        <v>400181380</v>
      </c>
      <c r="AJ69" s="1"/>
    </row>
    <row r="70" spans="1:36" s="209" customFormat="1" ht="15" x14ac:dyDescent="0.25">
      <c r="A70" s="447"/>
      <c r="B70" s="448"/>
      <c r="C70" s="144" t="s">
        <v>225</v>
      </c>
      <c r="D70" s="145"/>
      <c r="E70" s="145"/>
      <c r="F70" s="145"/>
      <c r="G70" s="145"/>
      <c r="H70" s="145"/>
      <c r="I70" s="145"/>
      <c r="J70" s="145">
        <f>SUM(J44)</f>
        <v>0</v>
      </c>
      <c r="K70" s="145">
        <f>SUM(K44,K22)</f>
        <v>101423</v>
      </c>
      <c r="L70" s="145">
        <f t="shared" ref="L70:AI70" si="37">SUM(L44,L22)</f>
        <v>0</v>
      </c>
      <c r="M70" s="145">
        <f t="shared" si="37"/>
        <v>0</v>
      </c>
      <c r="N70" s="145">
        <f t="shared" si="37"/>
        <v>0</v>
      </c>
      <c r="O70" s="145">
        <f t="shared" si="37"/>
        <v>0</v>
      </c>
      <c r="P70" s="145">
        <f t="shared" si="37"/>
        <v>0</v>
      </c>
      <c r="Q70" s="145">
        <f t="shared" si="37"/>
        <v>0</v>
      </c>
      <c r="R70" s="145">
        <f t="shared" si="37"/>
        <v>101423</v>
      </c>
      <c r="S70" s="145">
        <f t="shared" si="37"/>
        <v>0</v>
      </c>
      <c r="T70" s="145">
        <f t="shared" si="37"/>
        <v>0</v>
      </c>
      <c r="U70" s="145">
        <f t="shared" si="37"/>
        <v>0</v>
      </c>
      <c r="V70" s="145">
        <f t="shared" si="37"/>
        <v>0</v>
      </c>
      <c r="W70" s="145">
        <f t="shared" si="37"/>
        <v>0</v>
      </c>
      <c r="X70" s="145">
        <f t="shared" si="37"/>
        <v>0</v>
      </c>
      <c r="Y70" s="145">
        <f t="shared" si="37"/>
        <v>0</v>
      </c>
      <c r="Z70" s="145">
        <f t="shared" si="37"/>
        <v>0</v>
      </c>
      <c r="AA70" s="145">
        <f t="shared" si="37"/>
        <v>0</v>
      </c>
      <c r="AB70" s="145">
        <f t="shared" si="37"/>
        <v>0</v>
      </c>
      <c r="AC70" s="145">
        <f t="shared" si="37"/>
        <v>0</v>
      </c>
      <c r="AD70" s="145">
        <f t="shared" si="37"/>
        <v>0</v>
      </c>
      <c r="AE70" s="145">
        <f t="shared" si="37"/>
        <v>0</v>
      </c>
      <c r="AF70" s="145">
        <f t="shared" si="37"/>
        <v>0</v>
      </c>
      <c r="AG70" s="145">
        <f t="shared" si="37"/>
        <v>0</v>
      </c>
      <c r="AH70" s="145">
        <f t="shared" si="37"/>
        <v>0</v>
      </c>
      <c r="AI70" s="145">
        <f t="shared" si="37"/>
        <v>101423</v>
      </c>
    </row>
    <row r="71" spans="1:36" s="209" customFormat="1" ht="15" x14ac:dyDescent="0.25">
      <c r="A71" s="447"/>
      <c r="B71" s="448"/>
      <c r="C71" s="210" t="s">
        <v>94</v>
      </c>
      <c r="D71" s="211"/>
      <c r="E71" s="211"/>
      <c r="F71" s="211"/>
      <c r="G71" s="211"/>
      <c r="H71" s="211"/>
      <c r="I71" s="211"/>
      <c r="J71" s="211">
        <f>SUM(J45)</f>
        <v>0</v>
      </c>
      <c r="K71" s="211">
        <f>SUM(K45,K22)</f>
        <v>101423</v>
      </c>
      <c r="L71" s="211">
        <f t="shared" ref="L71:AI71" si="38">SUM(L45,L22)</f>
        <v>0</v>
      </c>
      <c r="M71" s="211">
        <f t="shared" si="38"/>
        <v>0</v>
      </c>
      <c r="N71" s="211">
        <f t="shared" si="38"/>
        <v>0</v>
      </c>
      <c r="O71" s="211">
        <f t="shared" si="38"/>
        <v>0</v>
      </c>
      <c r="P71" s="211">
        <f t="shared" si="38"/>
        <v>0</v>
      </c>
      <c r="Q71" s="211">
        <f t="shared" si="38"/>
        <v>0</v>
      </c>
      <c r="R71" s="211">
        <f t="shared" si="38"/>
        <v>101423</v>
      </c>
      <c r="S71" s="211">
        <f t="shared" si="38"/>
        <v>0</v>
      </c>
      <c r="T71" s="211">
        <f t="shared" si="38"/>
        <v>0</v>
      </c>
      <c r="U71" s="211">
        <f t="shared" si="38"/>
        <v>0</v>
      </c>
      <c r="V71" s="211">
        <f t="shared" si="38"/>
        <v>0</v>
      </c>
      <c r="W71" s="211">
        <f t="shared" si="38"/>
        <v>0</v>
      </c>
      <c r="X71" s="211">
        <f t="shared" si="38"/>
        <v>0</v>
      </c>
      <c r="Y71" s="211">
        <f t="shared" si="38"/>
        <v>0</v>
      </c>
      <c r="Z71" s="211">
        <f t="shared" si="38"/>
        <v>0</v>
      </c>
      <c r="AA71" s="211">
        <f t="shared" si="38"/>
        <v>0</v>
      </c>
      <c r="AB71" s="211">
        <f t="shared" si="38"/>
        <v>0</v>
      </c>
      <c r="AC71" s="211">
        <f t="shared" si="38"/>
        <v>0</v>
      </c>
      <c r="AD71" s="211">
        <f t="shared" si="38"/>
        <v>0</v>
      </c>
      <c r="AE71" s="211">
        <f t="shared" si="38"/>
        <v>0</v>
      </c>
      <c r="AF71" s="211">
        <f t="shared" si="38"/>
        <v>0</v>
      </c>
      <c r="AG71" s="211">
        <f t="shared" si="38"/>
        <v>0</v>
      </c>
      <c r="AH71" s="211">
        <f t="shared" si="38"/>
        <v>0</v>
      </c>
      <c r="AI71" s="211">
        <f t="shared" si="38"/>
        <v>101423</v>
      </c>
    </row>
    <row r="72" spans="1:36" s="209" customFormat="1" ht="15" x14ac:dyDescent="0.25">
      <c r="A72" s="447"/>
      <c r="B72" s="448"/>
      <c r="C72" s="210" t="s">
        <v>9</v>
      </c>
      <c r="D72" s="211"/>
      <c r="E72" s="211"/>
      <c r="F72" s="211"/>
      <c r="G72" s="211"/>
      <c r="H72" s="211"/>
      <c r="I72" s="211"/>
      <c r="J72" s="211">
        <f>SUM(J46)</f>
        <v>0</v>
      </c>
      <c r="K72" s="211">
        <f t="shared" ref="K72:AI72" si="39">SUM(K46)</f>
        <v>0</v>
      </c>
      <c r="L72" s="211">
        <f t="shared" si="39"/>
        <v>0</v>
      </c>
      <c r="M72" s="211">
        <f t="shared" ref="M72:O72" si="40">SUM(M46)</f>
        <v>0</v>
      </c>
      <c r="N72" s="211">
        <f t="shared" si="40"/>
        <v>0</v>
      </c>
      <c r="O72" s="211">
        <f t="shared" si="40"/>
        <v>0</v>
      </c>
      <c r="P72" s="211">
        <f t="shared" si="39"/>
        <v>0</v>
      </c>
      <c r="Q72" s="211">
        <f t="shared" si="39"/>
        <v>0</v>
      </c>
      <c r="R72" s="211">
        <f t="shared" si="39"/>
        <v>0</v>
      </c>
      <c r="S72" s="211">
        <f t="shared" si="39"/>
        <v>0</v>
      </c>
      <c r="T72" s="211">
        <f t="shared" si="39"/>
        <v>0</v>
      </c>
      <c r="U72" s="211">
        <f t="shared" si="39"/>
        <v>0</v>
      </c>
      <c r="V72" s="211">
        <f t="shared" si="39"/>
        <v>0</v>
      </c>
      <c r="W72" s="211">
        <f t="shared" si="39"/>
        <v>0</v>
      </c>
      <c r="X72" s="211">
        <f t="shared" si="39"/>
        <v>0</v>
      </c>
      <c r="Y72" s="211">
        <f t="shared" si="39"/>
        <v>0</v>
      </c>
      <c r="Z72" s="211">
        <f t="shared" si="39"/>
        <v>0</v>
      </c>
      <c r="AA72" s="211">
        <f t="shared" si="39"/>
        <v>0</v>
      </c>
      <c r="AB72" s="211">
        <f t="shared" si="39"/>
        <v>0</v>
      </c>
      <c r="AC72" s="211">
        <f t="shared" si="39"/>
        <v>0</v>
      </c>
      <c r="AD72" s="211">
        <f t="shared" si="39"/>
        <v>0</v>
      </c>
      <c r="AE72" s="211">
        <f t="shared" si="39"/>
        <v>0</v>
      </c>
      <c r="AF72" s="211">
        <f t="shared" si="39"/>
        <v>0</v>
      </c>
      <c r="AG72" s="211">
        <f t="shared" si="39"/>
        <v>0</v>
      </c>
      <c r="AH72" s="211">
        <f t="shared" si="39"/>
        <v>0</v>
      </c>
      <c r="AI72" s="211">
        <f t="shared" si="39"/>
        <v>0</v>
      </c>
    </row>
    <row r="73" spans="1:36" ht="15" x14ac:dyDescent="0.25">
      <c r="A73" s="447"/>
      <c r="B73" s="448"/>
      <c r="C73" s="159" t="s">
        <v>33</v>
      </c>
      <c r="D73" s="147">
        <f t="shared" ref="D73:AI73" si="41">D23</f>
        <v>0</v>
      </c>
      <c r="E73" s="147">
        <f t="shared" si="41"/>
        <v>0</v>
      </c>
      <c r="F73" s="147">
        <f t="shared" si="41"/>
        <v>0</v>
      </c>
      <c r="G73" s="147">
        <f t="shared" si="41"/>
        <v>0</v>
      </c>
      <c r="H73" s="147">
        <f t="shared" si="41"/>
        <v>0</v>
      </c>
      <c r="I73" s="147">
        <f t="shared" si="41"/>
        <v>0</v>
      </c>
      <c r="J73" s="147">
        <f t="shared" si="41"/>
        <v>0</v>
      </c>
      <c r="K73" s="147">
        <f t="shared" si="41"/>
        <v>0</v>
      </c>
      <c r="L73" s="147">
        <f t="shared" si="41"/>
        <v>0</v>
      </c>
      <c r="M73" s="147"/>
      <c r="N73" s="147"/>
      <c r="O73" s="147"/>
      <c r="P73" s="147">
        <f t="shared" si="41"/>
        <v>0</v>
      </c>
      <c r="Q73" s="147">
        <f t="shared" si="41"/>
        <v>0</v>
      </c>
      <c r="R73" s="147">
        <f t="shared" si="41"/>
        <v>0</v>
      </c>
      <c r="S73" s="147">
        <f t="shared" si="41"/>
        <v>0</v>
      </c>
      <c r="T73" s="147">
        <f t="shared" si="41"/>
        <v>0</v>
      </c>
      <c r="U73" s="147">
        <f t="shared" si="41"/>
        <v>0</v>
      </c>
      <c r="V73" s="147">
        <f t="shared" si="41"/>
        <v>0</v>
      </c>
      <c r="W73" s="147">
        <f t="shared" si="41"/>
        <v>0</v>
      </c>
      <c r="X73" s="147">
        <f t="shared" si="41"/>
        <v>0</v>
      </c>
      <c r="Y73" s="147">
        <f t="shared" si="41"/>
        <v>0</v>
      </c>
      <c r="Z73" s="147">
        <f t="shared" si="41"/>
        <v>0</v>
      </c>
      <c r="AA73" s="147">
        <f t="shared" si="41"/>
        <v>0</v>
      </c>
      <c r="AB73" s="147">
        <f t="shared" si="41"/>
        <v>0</v>
      </c>
      <c r="AC73" s="147">
        <f t="shared" si="41"/>
        <v>0</v>
      </c>
      <c r="AD73" s="147">
        <f t="shared" si="41"/>
        <v>0</v>
      </c>
      <c r="AE73" s="147">
        <f t="shared" si="41"/>
        <v>0</v>
      </c>
      <c r="AF73" s="147">
        <f t="shared" si="41"/>
        <v>0</v>
      </c>
      <c r="AG73" s="147">
        <f t="shared" si="41"/>
        <v>0</v>
      </c>
      <c r="AH73" s="147">
        <f t="shared" si="41"/>
        <v>0</v>
      </c>
      <c r="AI73" s="147">
        <f t="shared" si="41"/>
        <v>0</v>
      </c>
    </row>
    <row r="74" spans="1:36" ht="15" x14ac:dyDescent="0.25">
      <c r="A74" s="447"/>
      <c r="B74" s="448"/>
      <c r="C74" s="159" t="s">
        <v>184</v>
      </c>
      <c r="D74" s="147">
        <f t="shared" ref="D74:AI74" si="42">D24</f>
        <v>2256000</v>
      </c>
      <c r="E74" s="147">
        <f t="shared" si="42"/>
        <v>0</v>
      </c>
      <c r="F74" s="147">
        <f t="shared" si="42"/>
        <v>0</v>
      </c>
      <c r="G74" s="147">
        <f t="shared" si="42"/>
        <v>0</v>
      </c>
      <c r="H74" s="147">
        <f t="shared" si="42"/>
        <v>0</v>
      </c>
      <c r="I74" s="147">
        <f t="shared" si="42"/>
        <v>0</v>
      </c>
      <c r="J74" s="147">
        <f t="shared" si="42"/>
        <v>2256000</v>
      </c>
      <c r="K74" s="147">
        <f t="shared" si="42"/>
        <v>0</v>
      </c>
      <c r="L74" s="147">
        <f t="shared" si="42"/>
        <v>0</v>
      </c>
      <c r="M74" s="147"/>
      <c r="N74" s="147"/>
      <c r="O74" s="147"/>
      <c r="P74" s="147">
        <f t="shared" si="42"/>
        <v>0</v>
      </c>
      <c r="Q74" s="147">
        <f t="shared" si="42"/>
        <v>0</v>
      </c>
      <c r="R74" s="147">
        <f t="shared" si="42"/>
        <v>2256000</v>
      </c>
      <c r="S74" s="147">
        <f t="shared" si="42"/>
        <v>0</v>
      </c>
      <c r="T74" s="147">
        <f t="shared" si="42"/>
        <v>0</v>
      </c>
      <c r="U74" s="147">
        <f t="shared" si="42"/>
        <v>0</v>
      </c>
      <c r="V74" s="147">
        <f t="shared" si="42"/>
        <v>0</v>
      </c>
      <c r="W74" s="147">
        <f t="shared" si="42"/>
        <v>0</v>
      </c>
      <c r="X74" s="147">
        <f t="shared" si="42"/>
        <v>0</v>
      </c>
      <c r="Y74" s="147">
        <f t="shared" si="42"/>
        <v>0</v>
      </c>
      <c r="Z74" s="147">
        <f t="shared" si="42"/>
        <v>2256000</v>
      </c>
      <c r="AA74" s="147">
        <f t="shared" si="42"/>
        <v>0</v>
      </c>
      <c r="AB74" s="147">
        <f t="shared" si="42"/>
        <v>0</v>
      </c>
      <c r="AC74" s="147">
        <f t="shared" si="42"/>
        <v>0</v>
      </c>
      <c r="AD74" s="147">
        <f t="shared" si="42"/>
        <v>0</v>
      </c>
      <c r="AE74" s="147">
        <f t="shared" si="42"/>
        <v>0</v>
      </c>
      <c r="AF74" s="147">
        <f t="shared" si="42"/>
        <v>0</v>
      </c>
      <c r="AG74" s="147">
        <f t="shared" si="42"/>
        <v>0</v>
      </c>
      <c r="AH74" s="147">
        <f t="shared" si="42"/>
        <v>2256000</v>
      </c>
      <c r="AI74" s="147">
        <f t="shared" si="42"/>
        <v>1504000</v>
      </c>
    </row>
    <row r="75" spans="1:36" ht="15" x14ac:dyDescent="0.25">
      <c r="A75" s="447"/>
      <c r="B75" s="448"/>
      <c r="C75" s="159" t="s">
        <v>89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</row>
    <row r="76" spans="1:36" ht="15" x14ac:dyDescent="0.25">
      <c r="A76" s="447"/>
      <c r="B76" s="448"/>
      <c r="C76" s="159" t="s">
        <v>34</v>
      </c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/>
      <c r="AF76" s="147"/>
      <c r="AG76" s="147"/>
      <c r="AH76" s="147"/>
      <c r="AI76" s="147"/>
    </row>
    <row r="77" spans="1:36" ht="15" x14ac:dyDescent="0.25">
      <c r="A77" s="447"/>
      <c r="B77" s="448"/>
      <c r="C77" s="159" t="s">
        <v>10</v>
      </c>
      <c r="D77" s="147">
        <f>D26+D51</f>
        <v>0</v>
      </c>
      <c r="E77" s="147">
        <f t="shared" ref="E77:AI77" si="43">E26+E51</f>
        <v>1759200</v>
      </c>
      <c r="F77" s="147">
        <f t="shared" si="43"/>
        <v>0</v>
      </c>
      <c r="G77" s="147">
        <f t="shared" si="43"/>
        <v>0</v>
      </c>
      <c r="H77" s="147">
        <f t="shared" si="43"/>
        <v>0</v>
      </c>
      <c r="I77" s="147">
        <f t="shared" si="43"/>
        <v>0</v>
      </c>
      <c r="J77" s="147">
        <f t="shared" si="43"/>
        <v>1759200</v>
      </c>
      <c r="K77" s="147">
        <f t="shared" si="43"/>
        <v>2100000</v>
      </c>
      <c r="L77" s="147">
        <f t="shared" si="43"/>
        <v>0</v>
      </c>
      <c r="M77" s="147"/>
      <c r="N77" s="147"/>
      <c r="O77" s="147"/>
      <c r="P77" s="147">
        <f t="shared" si="43"/>
        <v>0</v>
      </c>
      <c r="Q77" s="147">
        <f t="shared" si="43"/>
        <v>0</v>
      </c>
      <c r="R77" s="147">
        <f t="shared" si="43"/>
        <v>3859200</v>
      </c>
      <c r="S77" s="147">
        <f t="shared" si="43"/>
        <v>0</v>
      </c>
      <c r="T77" s="147">
        <f t="shared" si="43"/>
        <v>0</v>
      </c>
      <c r="U77" s="147">
        <f t="shared" si="43"/>
        <v>0</v>
      </c>
      <c r="V77" s="147">
        <f t="shared" si="43"/>
        <v>0</v>
      </c>
      <c r="W77" s="147">
        <f t="shared" si="43"/>
        <v>0</v>
      </c>
      <c r="X77" s="147">
        <f t="shared" si="43"/>
        <v>0</v>
      </c>
      <c r="Y77" s="147">
        <f t="shared" si="43"/>
        <v>0</v>
      </c>
      <c r="Z77" s="147">
        <f t="shared" si="43"/>
        <v>9200</v>
      </c>
      <c r="AA77" s="147">
        <f t="shared" si="43"/>
        <v>0</v>
      </c>
      <c r="AB77" s="147">
        <f t="shared" si="43"/>
        <v>0</v>
      </c>
      <c r="AC77" s="147">
        <f t="shared" si="43"/>
        <v>0</v>
      </c>
      <c r="AD77" s="147">
        <f t="shared" si="43"/>
        <v>0</v>
      </c>
      <c r="AE77" s="147">
        <f t="shared" si="43"/>
        <v>0</v>
      </c>
      <c r="AF77" s="147">
        <f t="shared" si="43"/>
        <v>0</v>
      </c>
      <c r="AG77" s="147">
        <f t="shared" si="43"/>
        <v>0</v>
      </c>
      <c r="AH77" s="147">
        <f t="shared" si="43"/>
        <v>9200</v>
      </c>
      <c r="AI77" s="147">
        <f t="shared" si="43"/>
        <v>9200</v>
      </c>
    </row>
    <row r="78" spans="1:36" ht="15" x14ac:dyDescent="0.25">
      <c r="A78" s="447"/>
      <c r="B78" s="448"/>
      <c r="C78" s="159" t="s">
        <v>2</v>
      </c>
      <c r="D78" s="147">
        <f t="shared" ref="D78:AI78" si="44">D27</f>
        <v>16757504</v>
      </c>
      <c r="E78" s="147">
        <f t="shared" si="44"/>
        <v>-1759200</v>
      </c>
      <c r="F78" s="147">
        <f t="shared" si="44"/>
        <v>0</v>
      </c>
      <c r="G78" s="147">
        <f t="shared" si="44"/>
        <v>0</v>
      </c>
      <c r="H78" s="147">
        <f t="shared" si="44"/>
        <v>0</v>
      </c>
      <c r="I78" s="147">
        <f t="shared" si="44"/>
        <v>0</v>
      </c>
      <c r="J78" s="147">
        <f t="shared" si="44"/>
        <v>14998304</v>
      </c>
      <c r="K78" s="147">
        <f t="shared" si="44"/>
        <v>-101423</v>
      </c>
      <c r="L78" s="147">
        <f t="shared" si="44"/>
        <v>0</v>
      </c>
      <c r="M78" s="147"/>
      <c r="N78" s="147"/>
      <c r="O78" s="147"/>
      <c r="P78" s="147">
        <f t="shared" si="44"/>
        <v>0</v>
      </c>
      <c r="Q78" s="147">
        <f t="shared" si="44"/>
        <v>0</v>
      </c>
      <c r="R78" s="147">
        <f t="shared" si="44"/>
        <v>14896881</v>
      </c>
      <c r="S78" s="147">
        <f t="shared" si="44"/>
        <v>0</v>
      </c>
      <c r="T78" s="147">
        <f t="shared" si="44"/>
        <v>0</v>
      </c>
      <c r="U78" s="147">
        <f t="shared" si="44"/>
        <v>0</v>
      </c>
      <c r="V78" s="147">
        <f t="shared" si="44"/>
        <v>0</v>
      </c>
      <c r="W78" s="147">
        <f t="shared" si="44"/>
        <v>0</v>
      </c>
      <c r="X78" s="147">
        <f t="shared" si="44"/>
        <v>0</v>
      </c>
      <c r="Y78" s="147">
        <f t="shared" si="44"/>
        <v>0</v>
      </c>
      <c r="Z78" s="147">
        <f t="shared" si="44"/>
        <v>14896881</v>
      </c>
      <c r="AA78" s="147">
        <f t="shared" si="44"/>
        <v>0</v>
      </c>
      <c r="AB78" s="147">
        <f t="shared" si="44"/>
        <v>0</v>
      </c>
      <c r="AC78" s="147">
        <f t="shared" si="44"/>
        <v>0</v>
      </c>
      <c r="AD78" s="147">
        <f t="shared" si="44"/>
        <v>0</v>
      </c>
      <c r="AE78" s="147">
        <f t="shared" si="44"/>
        <v>0</v>
      </c>
      <c r="AF78" s="147">
        <f t="shared" si="44"/>
        <v>0</v>
      </c>
      <c r="AG78" s="147">
        <f t="shared" si="44"/>
        <v>0</v>
      </c>
      <c r="AH78" s="147">
        <f t="shared" si="44"/>
        <v>14896881</v>
      </c>
      <c r="AI78" s="147">
        <f t="shared" si="44"/>
        <v>5977494</v>
      </c>
    </row>
    <row r="79" spans="1:36" ht="15" x14ac:dyDescent="0.25">
      <c r="A79" s="447"/>
      <c r="B79" s="448"/>
      <c r="C79" s="159" t="s">
        <v>35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</row>
    <row r="80" spans="1:36" ht="15" x14ac:dyDescent="0.25">
      <c r="A80" s="447"/>
      <c r="B80" s="448"/>
      <c r="C80" s="159" t="s">
        <v>117</v>
      </c>
      <c r="D80" s="172">
        <f t="shared" ref="D80:AI80" si="45">D28</f>
        <v>200000</v>
      </c>
      <c r="E80" s="172">
        <f t="shared" si="45"/>
        <v>0</v>
      </c>
      <c r="F80" s="172">
        <f t="shared" si="45"/>
        <v>0</v>
      </c>
      <c r="G80" s="172">
        <f t="shared" si="45"/>
        <v>0</v>
      </c>
      <c r="H80" s="172">
        <f t="shared" si="45"/>
        <v>0</v>
      </c>
      <c r="I80" s="172">
        <f t="shared" si="45"/>
        <v>0</v>
      </c>
      <c r="J80" s="172">
        <f t="shared" si="45"/>
        <v>200000</v>
      </c>
      <c r="K80" s="172">
        <f t="shared" si="45"/>
        <v>0</v>
      </c>
      <c r="L80" s="172">
        <f t="shared" si="45"/>
        <v>0</v>
      </c>
      <c r="M80" s="172"/>
      <c r="N80" s="172"/>
      <c r="O80" s="172"/>
      <c r="P80" s="172">
        <f t="shared" si="45"/>
        <v>0</v>
      </c>
      <c r="Q80" s="172">
        <f t="shared" si="45"/>
        <v>0</v>
      </c>
      <c r="R80" s="172">
        <f t="shared" si="45"/>
        <v>200000</v>
      </c>
      <c r="S80" s="172">
        <f t="shared" si="45"/>
        <v>0</v>
      </c>
      <c r="T80" s="172">
        <f t="shared" si="45"/>
        <v>0</v>
      </c>
      <c r="U80" s="172">
        <f t="shared" si="45"/>
        <v>0</v>
      </c>
      <c r="V80" s="172">
        <f t="shared" si="45"/>
        <v>0</v>
      </c>
      <c r="W80" s="172">
        <f t="shared" si="45"/>
        <v>0</v>
      </c>
      <c r="X80" s="172">
        <f t="shared" si="45"/>
        <v>0</v>
      </c>
      <c r="Y80" s="172">
        <f t="shared" si="45"/>
        <v>0</v>
      </c>
      <c r="Z80" s="172">
        <f t="shared" si="45"/>
        <v>200000</v>
      </c>
      <c r="AA80" s="172">
        <f t="shared" si="45"/>
        <v>0</v>
      </c>
      <c r="AB80" s="172">
        <f t="shared" si="45"/>
        <v>0</v>
      </c>
      <c r="AC80" s="172">
        <f t="shared" si="45"/>
        <v>0</v>
      </c>
      <c r="AD80" s="172">
        <f t="shared" si="45"/>
        <v>0</v>
      </c>
      <c r="AE80" s="172">
        <f t="shared" si="45"/>
        <v>0</v>
      </c>
      <c r="AF80" s="172">
        <f t="shared" si="45"/>
        <v>0</v>
      </c>
      <c r="AG80" s="172">
        <f t="shared" si="45"/>
        <v>0</v>
      </c>
      <c r="AH80" s="172">
        <f t="shared" si="45"/>
        <v>200000</v>
      </c>
      <c r="AI80" s="172">
        <f t="shared" si="45"/>
        <v>48500</v>
      </c>
    </row>
    <row r="81" spans="1:36" ht="15" x14ac:dyDescent="0.25">
      <c r="A81" s="447"/>
      <c r="B81" s="448"/>
      <c r="C81" s="159" t="s">
        <v>11</v>
      </c>
      <c r="D81" s="147">
        <f>D29+D52</f>
        <v>2121527</v>
      </c>
      <c r="E81" s="147">
        <f t="shared" ref="E81:AI81" si="46">E29+E52</f>
        <v>0</v>
      </c>
      <c r="F81" s="147">
        <f t="shared" si="46"/>
        <v>0</v>
      </c>
      <c r="G81" s="147">
        <f t="shared" si="46"/>
        <v>0</v>
      </c>
      <c r="H81" s="147">
        <f t="shared" si="46"/>
        <v>0</v>
      </c>
      <c r="I81" s="147">
        <f t="shared" si="46"/>
        <v>0</v>
      </c>
      <c r="J81" s="147">
        <f t="shared" si="46"/>
        <v>2121527</v>
      </c>
      <c r="K81" s="147">
        <f t="shared" si="46"/>
        <v>567000</v>
      </c>
      <c r="L81" s="147">
        <f t="shared" si="46"/>
        <v>0</v>
      </c>
      <c r="M81" s="147"/>
      <c r="N81" s="147"/>
      <c r="O81" s="147"/>
      <c r="P81" s="147">
        <f t="shared" si="46"/>
        <v>0</v>
      </c>
      <c r="Q81" s="147">
        <f t="shared" si="46"/>
        <v>0</v>
      </c>
      <c r="R81" s="147">
        <f t="shared" si="46"/>
        <v>2688527</v>
      </c>
      <c r="S81" s="147">
        <f t="shared" si="46"/>
        <v>0</v>
      </c>
      <c r="T81" s="147">
        <f t="shared" si="46"/>
        <v>0</v>
      </c>
      <c r="U81" s="147">
        <f t="shared" si="46"/>
        <v>0</v>
      </c>
      <c r="V81" s="147">
        <f t="shared" si="46"/>
        <v>0</v>
      </c>
      <c r="W81" s="147">
        <f t="shared" si="46"/>
        <v>0</v>
      </c>
      <c r="X81" s="147">
        <f t="shared" si="46"/>
        <v>0</v>
      </c>
      <c r="Y81" s="147">
        <f t="shared" si="46"/>
        <v>0</v>
      </c>
      <c r="Z81" s="147">
        <f t="shared" si="46"/>
        <v>1649027</v>
      </c>
      <c r="AA81" s="147">
        <f t="shared" si="46"/>
        <v>0</v>
      </c>
      <c r="AB81" s="147">
        <f t="shared" si="46"/>
        <v>0</v>
      </c>
      <c r="AC81" s="147">
        <f t="shared" si="46"/>
        <v>0</v>
      </c>
      <c r="AD81" s="147">
        <f t="shared" si="46"/>
        <v>0</v>
      </c>
      <c r="AE81" s="147">
        <f t="shared" si="46"/>
        <v>0</v>
      </c>
      <c r="AF81" s="147">
        <f t="shared" si="46"/>
        <v>0</v>
      </c>
      <c r="AG81" s="147">
        <f t="shared" si="46"/>
        <v>0</v>
      </c>
      <c r="AH81" s="147">
        <f t="shared" si="46"/>
        <v>1649027</v>
      </c>
      <c r="AI81" s="147">
        <f t="shared" si="46"/>
        <v>13095</v>
      </c>
    </row>
    <row r="82" spans="1:36" ht="15" x14ac:dyDescent="0.25">
      <c r="A82" s="447"/>
      <c r="B82" s="448"/>
      <c r="C82" s="159" t="s">
        <v>91</v>
      </c>
      <c r="D82" s="147">
        <f t="shared" ref="D82:AI82" si="47">D30</f>
        <v>0</v>
      </c>
      <c r="E82" s="147">
        <f t="shared" si="47"/>
        <v>0</v>
      </c>
      <c r="F82" s="147">
        <f t="shared" si="47"/>
        <v>0</v>
      </c>
      <c r="G82" s="147">
        <f t="shared" si="47"/>
        <v>0</v>
      </c>
      <c r="H82" s="147">
        <f t="shared" si="47"/>
        <v>0</v>
      </c>
      <c r="I82" s="147">
        <f t="shared" si="47"/>
        <v>0</v>
      </c>
      <c r="J82" s="147">
        <f t="shared" si="47"/>
        <v>0</v>
      </c>
      <c r="K82" s="170">
        <f t="shared" si="47"/>
        <v>0</v>
      </c>
      <c r="L82" s="170">
        <f t="shared" si="47"/>
        <v>0</v>
      </c>
      <c r="M82" s="170"/>
      <c r="N82" s="170"/>
      <c r="O82" s="170"/>
      <c r="P82" s="170">
        <f t="shared" si="47"/>
        <v>0</v>
      </c>
      <c r="Q82" s="170">
        <f t="shared" si="47"/>
        <v>0</v>
      </c>
      <c r="R82" s="170">
        <f t="shared" si="47"/>
        <v>0</v>
      </c>
      <c r="S82" s="170">
        <f t="shared" si="47"/>
        <v>0</v>
      </c>
      <c r="T82" s="170">
        <f t="shared" si="47"/>
        <v>0</v>
      </c>
      <c r="U82" s="170">
        <f t="shared" si="47"/>
        <v>0</v>
      </c>
      <c r="V82" s="170">
        <f t="shared" si="47"/>
        <v>0</v>
      </c>
      <c r="W82" s="170">
        <f t="shared" si="47"/>
        <v>0</v>
      </c>
      <c r="X82" s="170">
        <f t="shared" si="47"/>
        <v>0</v>
      </c>
      <c r="Y82" s="170">
        <f t="shared" si="47"/>
        <v>0</v>
      </c>
      <c r="Z82" s="170">
        <f t="shared" si="47"/>
        <v>0</v>
      </c>
      <c r="AA82" s="170">
        <f t="shared" si="47"/>
        <v>0</v>
      </c>
      <c r="AB82" s="170">
        <f t="shared" si="47"/>
        <v>0</v>
      </c>
      <c r="AC82" s="170">
        <f t="shared" si="47"/>
        <v>0</v>
      </c>
      <c r="AD82" s="170">
        <f t="shared" si="47"/>
        <v>0</v>
      </c>
      <c r="AE82" s="170">
        <f t="shared" si="47"/>
        <v>0</v>
      </c>
      <c r="AF82" s="170">
        <f t="shared" si="47"/>
        <v>0</v>
      </c>
      <c r="AG82" s="170">
        <f t="shared" si="47"/>
        <v>0</v>
      </c>
      <c r="AH82" s="170">
        <f t="shared" si="47"/>
        <v>0</v>
      </c>
      <c r="AI82" s="170">
        <f t="shared" si="47"/>
        <v>0</v>
      </c>
    </row>
    <row r="83" spans="1:36" ht="15" x14ac:dyDescent="0.25">
      <c r="A83" s="447"/>
      <c r="B83" s="448"/>
      <c r="C83" s="159" t="s">
        <v>12</v>
      </c>
      <c r="D83" s="147">
        <f t="shared" ref="D83:AI83" si="48">D31+D37</f>
        <v>100000</v>
      </c>
      <c r="E83" s="147">
        <f t="shared" si="48"/>
        <v>0</v>
      </c>
      <c r="F83" s="147">
        <f t="shared" si="48"/>
        <v>0</v>
      </c>
      <c r="G83" s="147">
        <f t="shared" si="48"/>
        <v>0</v>
      </c>
      <c r="H83" s="147">
        <f t="shared" si="48"/>
        <v>0</v>
      </c>
      <c r="I83" s="147">
        <f t="shared" si="48"/>
        <v>0</v>
      </c>
      <c r="J83" s="147">
        <f t="shared" si="48"/>
        <v>100000</v>
      </c>
      <c r="K83" s="147">
        <f t="shared" si="48"/>
        <v>0</v>
      </c>
      <c r="L83" s="147">
        <f t="shared" si="48"/>
        <v>0</v>
      </c>
      <c r="M83" s="147"/>
      <c r="N83" s="147"/>
      <c r="O83" s="147"/>
      <c r="P83" s="147">
        <f t="shared" si="48"/>
        <v>0</v>
      </c>
      <c r="Q83" s="147">
        <f t="shared" si="48"/>
        <v>0</v>
      </c>
      <c r="R83" s="147">
        <f t="shared" si="48"/>
        <v>100000</v>
      </c>
      <c r="S83" s="147">
        <f t="shared" si="48"/>
        <v>0</v>
      </c>
      <c r="T83" s="147">
        <f t="shared" si="48"/>
        <v>0</v>
      </c>
      <c r="U83" s="147">
        <f t="shared" si="48"/>
        <v>0</v>
      </c>
      <c r="V83" s="147">
        <f t="shared" si="48"/>
        <v>0</v>
      </c>
      <c r="W83" s="147">
        <f t="shared" si="48"/>
        <v>0</v>
      </c>
      <c r="X83" s="147">
        <f t="shared" si="48"/>
        <v>0</v>
      </c>
      <c r="Y83" s="147">
        <f t="shared" si="48"/>
        <v>0</v>
      </c>
      <c r="Z83" s="147">
        <f t="shared" si="48"/>
        <v>100000</v>
      </c>
      <c r="AA83" s="147">
        <f t="shared" si="48"/>
        <v>0</v>
      </c>
      <c r="AB83" s="147">
        <f t="shared" si="48"/>
        <v>0</v>
      </c>
      <c r="AC83" s="147">
        <f t="shared" si="48"/>
        <v>0</v>
      </c>
      <c r="AD83" s="147">
        <f t="shared" si="48"/>
        <v>0</v>
      </c>
      <c r="AE83" s="147">
        <f t="shared" si="48"/>
        <v>0</v>
      </c>
      <c r="AF83" s="147">
        <f t="shared" si="48"/>
        <v>0</v>
      </c>
      <c r="AG83" s="147">
        <f t="shared" si="48"/>
        <v>0</v>
      </c>
      <c r="AH83" s="147">
        <f t="shared" si="48"/>
        <v>100000</v>
      </c>
      <c r="AI83" s="147">
        <f t="shared" si="48"/>
        <v>308</v>
      </c>
    </row>
    <row r="84" spans="1:36" ht="15" x14ac:dyDescent="0.25">
      <c r="A84" s="447"/>
      <c r="B84" s="448"/>
      <c r="C84" s="168" t="s">
        <v>95</v>
      </c>
      <c r="D84" s="169">
        <f>D37+D32+D51+D52</f>
        <v>21435031</v>
      </c>
      <c r="E84" s="169">
        <f t="shared" ref="E84:AI84" si="49">E37+E32+E51+E52</f>
        <v>0</v>
      </c>
      <c r="F84" s="169">
        <f t="shared" si="49"/>
        <v>0</v>
      </c>
      <c r="G84" s="169">
        <f t="shared" si="49"/>
        <v>0</v>
      </c>
      <c r="H84" s="169">
        <f t="shared" si="49"/>
        <v>0</v>
      </c>
      <c r="I84" s="169">
        <f t="shared" si="49"/>
        <v>0</v>
      </c>
      <c r="J84" s="169">
        <f t="shared" si="49"/>
        <v>21435031</v>
      </c>
      <c r="K84" s="169">
        <f t="shared" si="49"/>
        <v>2565577</v>
      </c>
      <c r="L84" s="169">
        <f t="shared" si="49"/>
        <v>0</v>
      </c>
      <c r="M84" s="169">
        <f t="shared" si="49"/>
        <v>0</v>
      </c>
      <c r="N84" s="169">
        <f t="shared" si="49"/>
        <v>0</v>
      </c>
      <c r="O84" s="169">
        <f t="shared" si="49"/>
        <v>0</v>
      </c>
      <c r="P84" s="169">
        <f t="shared" si="49"/>
        <v>0</v>
      </c>
      <c r="Q84" s="169">
        <f t="shared" si="49"/>
        <v>0</v>
      </c>
      <c r="R84" s="169">
        <f t="shared" si="49"/>
        <v>24000608</v>
      </c>
      <c r="S84" s="169">
        <f t="shared" si="49"/>
        <v>0</v>
      </c>
      <c r="T84" s="169">
        <f t="shared" si="49"/>
        <v>0</v>
      </c>
      <c r="U84" s="169">
        <f t="shared" si="49"/>
        <v>0</v>
      </c>
      <c r="V84" s="169">
        <f t="shared" si="49"/>
        <v>0</v>
      </c>
      <c r="W84" s="169">
        <f t="shared" si="49"/>
        <v>0</v>
      </c>
      <c r="X84" s="169">
        <f t="shared" si="49"/>
        <v>0</v>
      </c>
      <c r="Y84" s="169">
        <f t="shared" si="49"/>
        <v>0</v>
      </c>
      <c r="Z84" s="169">
        <f t="shared" si="49"/>
        <v>19111108</v>
      </c>
      <c r="AA84" s="169">
        <f t="shared" si="49"/>
        <v>0</v>
      </c>
      <c r="AB84" s="169">
        <f t="shared" si="49"/>
        <v>0</v>
      </c>
      <c r="AC84" s="169">
        <f t="shared" si="49"/>
        <v>0</v>
      </c>
      <c r="AD84" s="169">
        <f t="shared" si="49"/>
        <v>0</v>
      </c>
      <c r="AE84" s="169">
        <f t="shared" si="49"/>
        <v>0</v>
      </c>
      <c r="AF84" s="169">
        <f t="shared" si="49"/>
        <v>0</v>
      </c>
      <c r="AG84" s="169">
        <f t="shared" si="49"/>
        <v>0</v>
      </c>
      <c r="AH84" s="169">
        <f t="shared" si="49"/>
        <v>19111108</v>
      </c>
      <c r="AI84" s="169">
        <f t="shared" si="49"/>
        <v>7552597</v>
      </c>
      <c r="AJ84" s="1"/>
    </row>
    <row r="85" spans="1:36" ht="15" x14ac:dyDescent="0.25">
      <c r="A85" s="447"/>
      <c r="B85" s="448"/>
      <c r="C85" s="159" t="s">
        <v>36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</row>
    <row r="86" spans="1:36" ht="15" x14ac:dyDescent="0.25">
      <c r="A86" s="447"/>
      <c r="B86" s="448"/>
      <c r="C86" s="159" t="s">
        <v>23</v>
      </c>
      <c r="D86" s="147">
        <f t="shared" ref="D86:AI86" si="50">D40+D38+D42+D33</f>
        <v>29104128</v>
      </c>
      <c r="E86" s="147">
        <f t="shared" si="50"/>
        <v>0</v>
      </c>
      <c r="F86" s="147">
        <f t="shared" si="50"/>
        <v>0</v>
      </c>
      <c r="G86" s="147">
        <f t="shared" si="50"/>
        <v>0</v>
      </c>
      <c r="H86" s="147">
        <f t="shared" si="50"/>
        <v>0</v>
      </c>
      <c r="I86" s="147">
        <f t="shared" si="50"/>
        <v>0</v>
      </c>
      <c r="J86" s="147">
        <f t="shared" si="50"/>
        <v>29104128</v>
      </c>
      <c r="K86" s="147">
        <f t="shared" si="50"/>
        <v>0</v>
      </c>
      <c r="L86" s="147">
        <f t="shared" si="50"/>
        <v>0</v>
      </c>
      <c r="M86" s="147"/>
      <c r="N86" s="147"/>
      <c r="O86" s="147"/>
      <c r="P86" s="147">
        <f t="shared" si="50"/>
        <v>0</v>
      </c>
      <c r="Q86" s="147">
        <f t="shared" si="50"/>
        <v>11441915</v>
      </c>
      <c r="R86" s="147">
        <f t="shared" si="50"/>
        <v>40546043</v>
      </c>
      <c r="S86" s="147">
        <f t="shared" si="50"/>
        <v>0</v>
      </c>
      <c r="T86" s="147">
        <f t="shared" si="50"/>
        <v>0</v>
      </c>
      <c r="U86" s="147">
        <f t="shared" si="50"/>
        <v>0</v>
      </c>
      <c r="V86" s="147">
        <f t="shared" si="50"/>
        <v>0</v>
      </c>
      <c r="W86" s="147">
        <f t="shared" si="50"/>
        <v>0</v>
      </c>
      <c r="X86" s="147">
        <f t="shared" si="50"/>
        <v>0</v>
      </c>
      <c r="Y86" s="147">
        <f t="shared" si="50"/>
        <v>0</v>
      </c>
      <c r="Z86" s="147">
        <f t="shared" si="50"/>
        <v>40546043</v>
      </c>
      <c r="AA86" s="147">
        <f t="shared" si="50"/>
        <v>0</v>
      </c>
      <c r="AB86" s="147">
        <f t="shared" si="50"/>
        <v>0</v>
      </c>
      <c r="AC86" s="147">
        <f t="shared" si="50"/>
        <v>0</v>
      </c>
      <c r="AD86" s="147">
        <f t="shared" si="50"/>
        <v>0</v>
      </c>
      <c r="AE86" s="147">
        <f t="shared" si="50"/>
        <v>0</v>
      </c>
      <c r="AF86" s="147">
        <f t="shared" si="50"/>
        <v>0</v>
      </c>
      <c r="AG86" s="147">
        <f t="shared" si="50"/>
        <v>0</v>
      </c>
      <c r="AH86" s="147">
        <f t="shared" si="50"/>
        <v>40546043</v>
      </c>
      <c r="AI86" s="147">
        <f t="shared" si="50"/>
        <v>15889401</v>
      </c>
    </row>
    <row r="87" spans="1:36" ht="15" x14ac:dyDescent="0.25">
      <c r="A87" s="447"/>
      <c r="B87" s="448"/>
      <c r="C87" s="159" t="s">
        <v>5</v>
      </c>
      <c r="D87" s="147">
        <f t="shared" ref="D87:AI87" si="51">D41+D43+D34</f>
        <v>45827660</v>
      </c>
      <c r="E87" s="147">
        <f t="shared" si="51"/>
        <v>0</v>
      </c>
      <c r="F87" s="147">
        <f t="shared" si="51"/>
        <v>0</v>
      </c>
      <c r="G87" s="147">
        <f t="shared" si="51"/>
        <v>0</v>
      </c>
      <c r="H87" s="147">
        <f t="shared" si="51"/>
        <v>0</v>
      </c>
      <c r="I87" s="147">
        <f t="shared" si="51"/>
        <v>0</v>
      </c>
      <c r="J87" s="147">
        <f t="shared" si="51"/>
        <v>45827660</v>
      </c>
      <c r="K87" s="170">
        <f t="shared" si="51"/>
        <v>0</v>
      </c>
      <c r="L87" s="170">
        <f t="shared" si="51"/>
        <v>0</v>
      </c>
      <c r="M87" s="170"/>
      <c r="N87" s="170"/>
      <c r="O87" s="170"/>
      <c r="P87" s="170">
        <f t="shared" si="51"/>
        <v>-15255887</v>
      </c>
      <c r="Q87" s="170">
        <f t="shared" si="51"/>
        <v>0</v>
      </c>
      <c r="R87" s="170">
        <f t="shared" si="51"/>
        <v>30571773</v>
      </c>
      <c r="S87" s="170">
        <f t="shared" si="51"/>
        <v>0</v>
      </c>
      <c r="T87" s="170">
        <f t="shared" si="51"/>
        <v>0</v>
      </c>
      <c r="U87" s="170">
        <f t="shared" si="51"/>
        <v>0</v>
      </c>
      <c r="V87" s="170">
        <f t="shared" si="51"/>
        <v>0</v>
      </c>
      <c r="W87" s="170">
        <f t="shared" si="51"/>
        <v>0</v>
      </c>
      <c r="X87" s="170">
        <f t="shared" si="51"/>
        <v>0</v>
      </c>
      <c r="Y87" s="170">
        <f t="shared" si="51"/>
        <v>0</v>
      </c>
      <c r="Z87" s="170">
        <f t="shared" si="51"/>
        <v>30571773</v>
      </c>
      <c r="AA87" s="170">
        <f t="shared" si="51"/>
        <v>0</v>
      </c>
      <c r="AB87" s="170">
        <f t="shared" si="51"/>
        <v>0</v>
      </c>
      <c r="AC87" s="170">
        <f t="shared" si="51"/>
        <v>0</v>
      </c>
      <c r="AD87" s="170">
        <f t="shared" si="51"/>
        <v>0</v>
      </c>
      <c r="AE87" s="170">
        <f t="shared" si="51"/>
        <v>0</v>
      </c>
      <c r="AF87" s="170">
        <f t="shared" si="51"/>
        <v>0</v>
      </c>
      <c r="AG87" s="170">
        <f t="shared" si="51"/>
        <v>0</v>
      </c>
      <c r="AH87" s="170">
        <f t="shared" si="51"/>
        <v>30571773</v>
      </c>
      <c r="AI87" s="170">
        <f t="shared" si="51"/>
        <v>22943830</v>
      </c>
    </row>
    <row r="88" spans="1:36" ht="15" x14ac:dyDescent="0.25">
      <c r="A88" s="447"/>
      <c r="B88" s="448"/>
      <c r="C88" s="168" t="s">
        <v>96</v>
      </c>
      <c r="D88" s="169">
        <f t="shared" ref="D88:AI88" si="52">D41+D40+D38+D43+D42+D34+D33</f>
        <v>74931788</v>
      </c>
      <c r="E88" s="169">
        <f t="shared" si="52"/>
        <v>0</v>
      </c>
      <c r="F88" s="169">
        <f t="shared" si="52"/>
        <v>0</v>
      </c>
      <c r="G88" s="169">
        <f t="shared" si="52"/>
        <v>0</v>
      </c>
      <c r="H88" s="169">
        <f t="shared" si="52"/>
        <v>0</v>
      </c>
      <c r="I88" s="169">
        <f t="shared" si="52"/>
        <v>0</v>
      </c>
      <c r="J88" s="169">
        <f t="shared" si="52"/>
        <v>74931788</v>
      </c>
      <c r="K88" s="169">
        <f t="shared" si="52"/>
        <v>0</v>
      </c>
      <c r="L88" s="169">
        <f t="shared" si="52"/>
        <v>0</v>
      </c>
      <c r="M88" s="169">
        <f t="shared" si="52"/>
        <v>0</v>
      </c>
      <c r="N88" s="169">
        <f t="shared" si="52"/>
        <v>0</v>
      </c>
      <c r="O88" s="169">
        <f t="shared" si="52"/>
        <v>0</v>
      </c>
      <c r="P88" s="169">
        <f t="shared" si="52"/>
        <v>-15255887</v>
      </c>
      <c r="Q88" s="169">
        <f t="shared" si="52"/>
        <v>11441915</v>
      </c>
      <c r="R88" s="169">
        <f t="shared" si="52"/>
        <v>71117816</v>
      </c>
      <c r="S88" s="169">
        <f t="shared" si="52"/>
        <v>0</v>
      </c>
      <c r="T88" s="169">
        <f t="shared" si="52"/>
        <v>0</v>
      </c>
      <c r="U88" s="169">
        <f t="shared" si="52"/>
        <v>0</v>
      </c>
      <c r="V88" s="169">
        <f t="shared" si="52"/>
        <v>0</v>
      </c>
      <c r="W88" s="169">
        <f t="shared" si="52"/>
        <v>0</v>
      </c>
      <c r="X88" s="169">
        <f t="shared" si="52"/>
        <v>0</v>
      </c>
      <c r="Y88" s="169">
        <f t="shared" si="52"/>
        <v>0</v>
      </c>
      <c r="Z88" s="169">
        <f t="shared" si="52"/>
        <v>71117816</v>
      </c>
      <c r="AA88" s="169">
        <f t="shared" si="52"/>
        <v>0</v>
      </c>
      <c r="AB88" s="169">
        <f t="shared" si="52"/>
        <v>0</v>
      </c>
      <c r="AC88" s="169">
        <f t="shared" si="52"/>
        <v>0</v>
      </c>
      <c r="AD88" s="169">
        <f t="shared" si="52"/>
        <v>0</v>
      </c>
      <c r="AE88" s="169">
        <f t="shared" si="52"/>
        <v>0</v>
      </c>
      <c r="AF88" s="169">
        <f t="shared" si="52"/>
        <v>0</v>
      </c>
      <c r="AG88" s="169">
        <f t="shared" si="52"/>
        <v>0</v>
      </c>
      <c r="AH88" s="169">
        <f t="shared" si="52"/>
        <v>71117816</v>
      </c>
      <c r="AI88" s="169">
        <f t="shared" si="52"/>
        <v>38833231</v>
      </c>
      <c r="AJ88" s="1"/>
    </row>
    <row r="89" spans="1:36" ht="15" x14ac:dyDescent="0.25">
      <c r="A89" s="447"/>
      <c r="B89" s="448"/>
      <c r="C89" s="159" t="s">
        <v>31</v>
      </c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</row>
    <row r="90" spans="1:36" ht="15" x14ac:dyDescent="0.25">
      <c r="A90" s="447"/>
      <c r="B90" s="448"/>
      <c r="C90" s="159" t="s">
        <v>219</v>
      </c>
      <c r="D90" s="147">
        <f>D47</f>
        <v>0</v>
      </c>
      <c r="E90" s="147">
        <f t="shared" ref="E90:AI90" si="53">E47</f>
        <v>0</v>
      </c>
      <c r="F90" s="147">
        <f t="shared" si="53"/>
        <v>0</v>
      </c>
      <c r="G90" s="147">
        <f t="shared" si="53"/>
        <v>0</v>
      </c>
      <c r="H90" s="147">
        <f t="shared" si="53"/>
        <v>0</v>
      </c>
      <c r="I90" s="147">
        <f t="shared" si="53"/>
        <v>2362205</v>
      </c>
      <c r="J90" s="147">
        <f t="shared" si="53"/>
        <v>2362205</v>
      </c>
      <c r="K90" s="147">
        <f t="shared" si="53"/>
        <v>-2100000</v>
      </c>
      <c r="L90" s="147">
        <f t="shared" si="53"/>
        <v>-262205</v>
      </c>
      <c r="M90" s="147"/>
      <c r="N90" s="147"/>
      <c r="O90" s="147"/>
      <c r="P90" s="147">
        <f t="shared" si="53"/>
        <v>0</v>
      </c>
      <c r="Q90" s="147">
        <f t="shared" si="53"/>
        <v>0</v>
      </c>
      <c r="R90" s="147">
        <f t="shared" si="53"/>
        <v>0</v>
      </c>
      <c r="S90" s="147">
        <f t="shared" si="53"/>
        <v>0</v>
      </c>
      <c r="T90" s="147">
        <f t="shared" si="53"/>
        <v>0</v>
      </c>
      <c r="U90" s="147">
        <f t="shared" si="53"/>
        <v>0</v>
      </c>
      <c r="V90" s="147">
        <f t="shared" si="53"/>
        <v>0</v>
      </c>
      <c r="W90" s="147">
        <f t="shared" si="53"/>
        <v>0</v>
      </c>
      <c r="X90" s="147">
        <f t="shared" si="53"/>
        <v>0</v>
      </c>
      <c r="Y90" s="147">
        <f t="shared" si="53"/>
        <v>0</v>
      </c>
      <c r="Z90" s="147">
        <f t="shared" si="53"/>
        <v>0</v>
      </c>
      <c r="AA90" s="147">
        <f t="shared" si="53"/>
        <v>0</v>
      </c>
      <c r="AB90" s="147">
        <f t="shared" si="53"/>
        <v>0</v>
      </c>
      <c r="AC90" s="147">
        <f t="shared" si="53"/>
        <v>0</v>
      </c>
      <c r="AD90" s="147">
        <f t="shared" si="53"/>
        <v>0</v>
      </c>
      <c r="AE90" s="147">
        <f t="shared" si="53"/>
        <v>0</v>
      </c>
      <c r="AF90" s="147">
        <f t="shared" si="53"/>
        <v>0</v>
      </c>
      <c r="AG90" s="147">
        <f t="shared" si="53"/>
        <v>0</v>
      </c>
      <c r="AH90" s="147">
        <f t="shared" si="53"/>
        <v>0</v>
      </c>
      <c r="AI90" s="147">
        <f t="shared" si="53"/>
        <v>0</v>
      </c>
    </row>
    <row r="91" spans="1:36" ht="15" x14ac:dyDescent="0.25">
      <c r="A91" s="447"/>
      <c r="B91" s="448"/>
      <c r="C91" s="159" t="s">
        <v>32</v>
      </c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</row>
    <row r="92" spans="1:36" ht="15" x14ac:dyDescent="0.25">
      <c r="A92" s="447"/>
      <c r="B92" s="448"/>
      <c r="C92" s="159" t="s">
        <v>13</v>
      </c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  <c r="AG92" s="147"/>
      <c r="AH92" s="147"/>
      <c r="AI92" s="147"/>
    </row>
    <row r="93" spans="1:36" ht="15" x14ac:dyDescent="0.25">
      <c r="A93" s="447"/>
      <c r="B93" s="448"/>
      <c r="C93" s="159" t="s">
        <v>14</v>
      </c>
      <c r="D93" s="147">
        <f>D50</f>
        <v>0</v>
      </c>
      <c r="E93" s="147">
        <f t="shared" ref="E93:AI93" si="54">E50</f>
        <v>0</v>
      </c>
      <c r="F93" s="147">
        <f t="shared" si="54"/>
        <v>0</v>
      </c>
      <c r="G93" s="147">
        <f t="shared" si="54"/>
        <v>0</v>
      </c>
      <c r="H93" s="147">
        <f t="shared" si="54"/>
        <v>0</v>
      </c>
      <c r="I93" s="147">
        <f t="shared" si="54"/>
        <v>637795</v>
      </c>
      <c r="J93" s="147">
        <f t="shared" si="54"/>
        <v>637795</v>
      </c>
      <c r="K93" s="147">
        <f t="shared" si="54"/>
        <v>-567000</v>
      </c>
      <c r="L93" s="147">
        <f t="shared" si="54"/>
        <v>-70795</v>
      </c>
      <c r="M93" s="147"/>
      <c r="N93" s="147"/>
      <c r="O93" s="147"/>
      <c r="P93" s="147">
        <f t="shared" si="54"/>
        <v>0</v>
      </c>
      <c r="Q93" s="147">
        <f t="shared" si="54"/>
        <v>0</v>
      </c>
      <c r="R93" s="147">
        <f t="shared" si="54"/>
        <v>0</v>
      </c>
      <c r="S93" s="147">
        <f t="shared" si="54"/>
        <v>0</v>
      </c>
      <c r="T93" s="147">
        <f t="shared" si="54"/>
        <v>0</v>
      </c>
      <c r="U93" s="147">
        <f t="shared" si="54"/>
        <v>0</v>
      </c>
      <c r="V93" s="147">
        <f t="shared" si="54"/>
        <v>0</v>
      </c>
      <c r="W93" s="147">
        <f t="shared" si="54"/>
        <v>0</v>
      </c>
      <c r="X93" s="147">
        <f t="shared" si="54"/>
        <v>0</v>
      </c>
      <c r="Y93" s="147">
        <f t="shared" si="54"/>
        <v>0</v>
      </c>
      <c r="Z93" s="147">
        <f t="shared" si="54"/>
        <v>0</v>
      </c>
      <c r="AA93" s="147">
        <f t="shared" si="54"/>
        <v>0</v>
      </c>
      <c r="AB93" s="147">
        <f t="shared" si="54"/>
        <v>0</v>
      </c>
      <c r="AC93" s="147">
        <f t="shared" si="54"/>
        <v>0</v>
      </c>
      <c r="AD93" s="147">
        <f t="shared" si="54"/>
        <v>0</v>
      </c>
      <c r="AE93" s="147">
        <f t="shared" si="54"/>
        <v>0</v>
      </c>
      <c r="AF93" s="147">
        <f t="shared" si="54"/>
        <v>0</v>
      </c>
      <c r="AG93" s="147">
        <f t="shared" si="54"/>
        <v>0</v>
      </c>
      <c r="AH93" s="147">
        <f t="shared" si="54"/>
        <v>0</v>
      </c>
      <c r="AI93" s="147">
        <f t="shared" si="54"/>
        <v>0</v>
      </c>
    </row>
    <row r="94" spans="1:36" ht="15" x14ac:dyDescent="0.25">
      <c r="A94" s="447"/>
      <c r="B94" s="448"/>
      <c r="C94" s="168" t="s">
        <v>97</v>
      </c>
      <c r="D94" s="169">
        <f>D47+D48+D49+D50</f>
        <v>0</v>
      </c>
      <c r="E94" s="169">
        <f t="shared" ref="E94:AI94" si="55">E47+E48+E49+E50</f>
        <v>0</v>
      </c>
      <c r="F94" s="169">
        <f t="shared" si="55"/>
        <v>0</v>
      </c>
      <c r="G94" s="169">
        <f t="shared" si="55"/>
        <v>0</v>
      </c>
      <c r="H94" s="169">
        <f t="shared" si="55"/>
        <v>0</v>
      </c>
      <c r="I94" s="169">
        <f t="shared" si="55"/>
        <v>3000000</v>
      </c>
      <c r="J94" s="169">
        <f t="shared" si="55"/>
        <v>3000000</v>
      </c>
      <c r="K94" s="169">
        <f t="shared" si="55"/>
        <v>-2667000</v>
      </c>
      <c r="L94" s="169">
        <f t="shared" si="55"/>
        <v>-333000</v>
      </c>
      <c r="M94" s="169">
        <f t="shared" si="55"/>
        <v>0</v>
      </c>
      <c r="N94" s="169">
        <f t="shared" si="55"/>
        <v>0</v>
      </c>
      <c r="O94" s="169">
        <f t="shared" si="55"/>
        <v>0</v>
      </c>
      <c r="P94" s="169">
        <f t="shared" si="55"/>
        <v>0</v>
      </c>
      <c r="Q94" s="169">
        <f t="shared" si="55"/>
        <v>0</v>
      </c>
      <c r="R94" s="169">
        <f t="shared" si="55"/>
        <v>0</v>
      </c>
      <c r="S94" s="169">
        <f t="shared" si="55"/>
        <v>0</v>
      </c>
      <c r="T94" s="169">
        <f t="shared" si="55"/>
        <v>0</v>
      </c>
      <c r="U94" s="169">
        <f t="shared" si="55"/>
        <v>0</v>
      </c>
      <c r="V94" s="169">
        <f t="shared" si="55"/>
        <v>0</v>
      </c>
      <c r="W94" s="169">
        <f t="shared" si="55"/>
        <v>0</v>
      </c>
      <c r="X94" s="169">
        <f t="shared" si="55"/>
        <v>0</v>
      </c>
      <c r="Y94" s="169">
        <f t="shared" si="55"/>
        <v>0</v>
      </c>
      <c r="Z94" s="169">
        <f t="shared" si="55"/>
        <v>0</v>
      </c>
      <c r="AA94" s="169">
        <f t="shared" si="55"/>
        <v>0</v>
      </c>
      <c r="AB94" s="169">
        <f t="shared" si="55"/>
        <v>0</v>
      </c>
      <c r="AC94" s="169">
        <f t="shared" si="55"/>
        <v>0</v>
      </c>
      <c r="AD94" s="169">
        <f t="shared" si="55"/>
        <v>0</v>
      </c>
      <c r="AE94" s="169">
        <f t="shared" si="55"/>
        <v>0</v>
      </c>
      <c r="AF94" s="169">
        <f t="shared" si="55"/>
        <v>0</v>
      </c>
      <c r="AG94" s="169">
        <f t="shared" si="55"/>
        <v>0</v>
      </c>
      <c r="AH94" s="169">
        <f t="shared" si="55"/>
        <v>0</v>
      </c>
      <c r="AI94" s="169">
        <f t="shared" si="55"/>
        <v>0</v>
      </c>
      <c r="AJ94" s="1"/>
    </row>
    <row r="95" spans="1:36" ht="15" x14ac:dyDescent="0.25">
      <c r="A95" s="447"/>
      <c r="B95" s="448"/>
      <c r="C95" s="159" t="s">
        <v>15</v>
      </c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</row>
    <row r="96" spans="1:36" ht="15" x14ac:dyDescent="0.25">
      <c r="A96" s="447"/>
      <c r="B96" s="448"/>
      <c r="C96" s="159" t="s">
        <v>16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</row>
    <row r="97" spans="1:36" ht="15" x14ac:dyDescent="0.25">
      <c r="A97" s="447"/>
      <c r="B97" s="448"/>
      <c r="C97" s="168" t="s">
        <v>98</v>
      </c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/>
      <c r="AH97" s="169"/>
      <c r="AI97" s="169"/>
      <c r="AJ97" s="1"/>
    </row>
    <row r="98" spans="1:36" ht="15" x14ac:dyDescent="0.25">
      <c r="A98" s="447"/>
      <c r="B98" s="448"/>
      <c r="C98" s="168" t="s">
        <v>110</v>
      </c>
      <c r="D98" s="169">
        <f t="shared" ref="D98:AI98" si="56">D39</f>
        <v>3721456</v>
      </c>
      <c r="E98" s="169">
        <f t="shared" si="56"/>
        <v>0</v>
      </c>
      <c r="F98" s="169">
        <f t="shared" si="56"/>
        <v>0</v>
      </c>
      <c r="G98" s="169">
        <f t="shared" si="56"/>
        <v>0</v>
      </c>
      <c r="H98" s="169">
        <f t="shared" si="56"/>
        <v>0</v>
      </c>
      <c r="I98" s="169">
        <f t="shared" si="56"/>
        <v>0</v>
      </c>
      <c r="J98" s="169">
        <f t="shared" si="56"/>
        <v>3721456</v>
      </c>
      <c r="K98" s="169">
        <f t="shared" si="56"/>
        <v>0</v>
      </c>
      <c r="L98" s="169">
        <f t="shared" si="56"/>
        <v>0</v>
      </c>
      <c r="M98" s="169">
        <f t="shared" si="56"/>
        <v>0</v>
      </c>
      <c r="N98" s="169">
        <f t="shared" si="56"/>
        <v>0</v>
      </c>
      <c r="O98" s="169">
        <f t="shared" si="56"/>
        <v>0</v>
      </c>
      <c r="P98" s="169">
        <f t="shared" si="56"/>
        <v>0</v>
      </c>
      <c r="Q98" s="169">
        <f t="shared" si="56"/>
        <v>0</v>
      </c>
      <c r="R98" s="169">
        <f t="shared" si="56"/>
        <v>3721456</v>
      </c>
      <c r="S98" s="169">
        <f t="shared" si="56"/>
        <v>0</v>
      </c>
      <c r="T98" s="169">
        <f t="shared" si="56"/>
        <v>0</v>
      </c>
      <c r="U98" s="169">
        <f t="shared" si="56"/>
        <v>0</v>
      </c>
      <c r="V98" s="169">
        <f t="shared" si="56"/>
        <v>0</v>
      </c>
      <c r="W98" s="169">
        <f t="shared" si="56"/>
        <v>0</v>
      </c>
      <c r="X98" s="169">
        <f t="shared" si="56"/>
        <v>0</v>
      </c>
      <c r="Y98" s="169">
        <f t="shared" si="56"/>
        <v>0</v>
      </c>
      <c r="Z98" s="169">
        <f t="shared" si="56"/>
        <v>3721456</v>
      </c>
      <c r="AA98" s="169">
        <f t="shared" si="56"/>
        <v>0</v>
      </c>
      <c r="AB98" s="169">
        <f t="shared" si="56"/>
        <v>0</v>
      </c>
      <c r="AC98" s="169">
        <f t="shared" si="56"/>
        <v>0</v>
      </c>
      <c r="AD98" s="169">
        <f t="shared" si="56"/>
        <v>0</v>
      </c>
      <c r="AE98" s="169">
        <f t="shared" si="56"/>
        <v>0</v>
      </c>
      <c r="AF98" s="169">
        <f t="shared" si="56"/>
        <v>0</v>
      </c>
      <c r="AG98" s="169">
        <f t="shared" si="56"/>
        <v>0</v>
      </c>
      <c r="AH98" s="169">
        <f t="shared" si="56"/>
        <v>3721456</v>
      </c>
      <c r="AI98" s="169">
        <f t="shared" si="56"/>
        <v>3319679</v>
      </c>
      <c r="AJ98" s="1"/>
    </row>
    <row r="99" spans="1:36" ht="15" x14ac:dyDescent="0.25">
      <c r="A99" s="447"/>
      <c r="B99" s="448"/>
      <c r="C99" s="159" t="s">
        <v>3</v>
      </c>
      <c r="D99" s="173">
        <f t="shared" ref="D99:AI99" si="57">D36</f>
        <v>467466844</v>
      </c>
      <c r="E99" s="173">
        <f t="shared" si="57"/>
        <v>0</v>
      </c>
      <c r="F99" s="173">
        <f t="shared" si="57"/>
        <v>52400551</v>
      </c>
      <c r="G99" s="173">
        <f t="shared" si="57"/>
        <v>-1204160</v>
      </c>
      <c r="H99" s="173">
        <f t="shared" si="57"/>
        <v>0</v>
      </c>
      <c r="I99" s="173">
        <f t="shared" si="57"/>
        <v>0</v>
      </c>
      <c r="J99" s="173">
        <f t="shared" si="57"/>
        <v>518663235</v>
      </c>
      <c r="K99" s="174">
        <f t="shared" si="57"/>
        <v>0</v>
      </c>
      <c r="L99" s="174">
        <f t="shared" si="57"/>
        <v>0</v>
      </c>
      <c r="M99" s="174">
        <f t="shared" si="57"/>
        <v>2223677</v>
      </c>
      <c r="N99" s="174">
        <f t="shared" si="57"/>
        <v>5605486</v>
      </c>
      <c r="O99" s="174">
        <f t="shared" si="57"/>
        <v>-170530</v>
      </c>
      <c r="P99" s="174">
        <f t="shared" si="57"/>
        <v>0</v>
      </c>
      <c r="Q99" s="174">
        <f t="shared" si="57"/>
        <v>0</v>
      </c>
      <c r="R99" s="174">
        <f t="shared" si="57"/>
        <v>526321868</v>
      </c>
      <c r="S99" s="174">
        <f t="shared" si="57"/>
        <v>0</v>
      </c>
      <c r="T99" s="174">
        <f t="shared" si="57"/>
        <v>0</v>
      </c>
      <c r="U99" s="174">
        <f t="shared" si="57"/>
        <v>0</v>
      </c>
      <c r="V99" s="174">
        <f t="shared" si="57"/>
        <v>0</v>
      </c>
      <c r="W99" s="174">
        <f t="shared" si="57"/>
        <v>0</v>
      </c>
      <c r="X99" s="174">
        <f t="shared" si="57"/>
        <v>0</v>
      </c>
      <c r="Y99" s="174">
        <f t="shared" si="57"/>
        <v>0</v>
      </c>
      <c r="Z99" s="174">
        <f t="shared" si="57"/>
        <v>526321868</v>
      </c>
      <c r="AA99" s="174">
        <f t="shared" si="57"/>
        <v>0</v>
      </c>
      <c r="AB99" s="174">
        <f t="shared" si="57"/>
        <v>0</v>
      </c>
      <c r="AC99" s="174">
        <f t="shared" si="57"/>
        <v>0</v>
      </c>
      <c r="AD99" s="174">
        <f t="shared" si="57"/>
        <v>0</v>
      </c>
      <c r="AE99" s="174">
        <f t="shared" si="57"/>
        <v>0</v>
      </c>
      <c r="AF99" s="174">
        <f t="shared" si="57"/>
        <v>0</v>
      </c>
      <c r="AG99" s="174">
        <f t="shared" si="57"/>
        <v>0</v>
      </c>
      <c r="AH99" s="174">
        <f t="shared" si="57"/>
        <v>526321868</v>
      </c>
      <c r="AI99" s="174">
        <f t="shared" si="57"/>
        <v>329662426</v>
      </c>
      <c r="AJ99" s="1"/>
    </row>
    <row r="100" spans="1:36" ht="15" x14ac:dyDescent="0.25">
      <c r="A100" s="449"/>
      <c r="B100" s="450"/>
      <c r="C100" s="168" t="s">
        <v>99</v>
      </c>
      <c r="D100" s="169">
        <f>D53</f>
        <v>567555119</v>
      </c>
      <c r="E100" s="169">
        <f t="shared" ref="E100:AI100" si="58">E53</f>
        <v>0</v>
      </c>
      <c r="F100" s="169">
        <f t="shared" si="58"/>
        <v>52400551</v>
      </c>
      <c r="G100" s="169">
        <f t="shared" si="58"/>
        <v>-1204160</v>
      </c>
      <c r="H100" s="169">
        <f t="shared" si="58"/>
        <v>0</v>
      </c>
      <c r="I100" s="169">
        <f t="shared" si="58"/>
        <v>3000000</v>
      </c>
      <c r="J100" s="169">
        <f t="shared" si="58"/>
        <v>621751510</v>
      </c>
      <c r="K100" s="169">
        <f t="shared" ref="K100:AH100" si="59">K53</f>
        <v>0</v>
      </c>
      <c r="L100" s="169">
        <f t="shared" si="59"/>
        <v>-333000</v>
      </c>
      <c r="M100" s="169">
        <f t="shared" si="59"/>
        <v>2223677</v>
      </c>
      <c r="N100" s="169">
        <f t="shared" si="59"/>
        <v>5605486</v>
      </c>
      <c r="O100" s="169">
        <f t="shared" si="59"/>
        <v>-170530</v>
      </c>
      <c r="P100" s="169">
        <f t="shared" si="59"/>
        <v>-15255887</v>
      </c>
      <c r="Q100" s="169">
        <f t="shared" si="59"/>
        <v>11441915</v>
      </c>
      <c r="R100" s="169">
        <f t="shared" si="59"/>
        <v>625263171</v>
      </c>
      <c r="S100" s="169">
        <f t="shared" si="59"/>
        <v>0</v>
      </c>
      <c r="T100" s="169">
        <f t="shared" si="59"/>
        <v>0</v>
      </c>
      <c r="U100" s="169">
        <f t="shared" si="59"/>
        <v>0</v>
      </c>
      <c r="V100" s="169">
        <f t="shared" ref="V100" si="60">V53</f>
        <v>0</v>
      </c>
      <c r="W100" s="169">
        <f t="shared" si="59"/>
        <v>0</v>
      </c>
      <c r="X100" s="169">
        <f t="shared" si="59"/>
        <v>0</v>
      </c>
      <c r="Y100" s="169">
        <f t="shared" si="59"/>
        <v>0</v>
      </c>
      <c r="Z100" s="169">
        <f t="shared" si="59"/>
        <v>620272248</v>
      </c>
      <c r="AA100" s="169">
        <f t="shared" si="59"/>
        <v>0</v>
      </c>
      <c r="AB100" s="169">
        <f t="shared" si="59"/>
        <v>0</v>
      </c>
      <c r="AC100" s="169">
        <f t="shared" ref="AC100" si="61">AC53</f>
        <v>0</v>
      </c>
      <c r="AD100" s="169">
        <f t="shared" si="59"/>
        <v>0</v>
      </c>
      <c r="AE100" s="169">
        <f t="shared" si="59"/>
        <v>0</v>
      </c>
      <c r="AF100" s="169">
        <f t="shared" si="59"/>
        <v>0</v>
      </c>
      <c r="AG100" s="169">
        <f t="shared" si="59"/>
        <v>0</v>
      </c>
      <c r="AH100" s="169">
        <f t="shared" si="59"/>
        <v>620272248</v>
      </c>
      <c r="AI100" s="169">
        <f t="shared" si="58"/>
        <v>379469356</v>
      </c>
      <c r="AJ100" s="1"/>
    </row>
    <row r="101" spans="1:36" ht="15" x14ac:dyDescent="0.25">
      <c r="A101" s="1"/>
      <c r="B101" s="91"/>
      <c r="C101" s="175"/>
      <c r="D101" s="175"/>
      <c r="E101" s="176"/>
      <c r="F101" s="175"/>
      <c r="G101" s="175"/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7"/>
      <c r="AJ101" s="1"/>
    </row>
    <row r="102" spans="1:36" x14ac:dyDescent="0.2">
      <c r="K102" t="s">
        <v>52</v>
      </c>
    </row>
    <row r="103" spans="1:36" x14ac:dyDescent="0.2">
      <c r="E103" s="1"/>
    </row>
    <row r="104" spans="1:36" x14ac:dyDescent="0.2">
      <c r="K104" t="s">
        <v>234</v>
      </c>
      <c r="O104" s="2">
        <f>SUM(O15)</f>
        <v>-170530</v>
      </c>
      <c r="W104" s="179"/>
    </row>
    <row r="105" spans="1:36" x14ac:dyDescent="0.2">
      <c r="J105" s="2"/>
      <c r="K105" t="s">
        <v>192</v>
      </c>
      <c r="O105" s="2">
        <f>SUM(M15:N15)</f>
        <v>7829163</v>
      </c>
      <c r="Q105" s="179"/>
      <c r="W105" s="179"/>
      <c r="AD105" s="179"/>
    </row>
    <row r="106" spans="1:36" x14ac:dyDescent="0.2">
      <c r="E106" s="5"/>
      <c r="J106" s="3"/>
      <c r="K106" t="s">
        <v>240</v>
      </c>
      <c r="O106" s="2">
        <f>SUM(P14,Q14)</f>
        <v>-3813972</v>
      </c>
      <c r="Q106" s="179"/>
      <c r="W106" s="179"/>
      <c r="AD106" s="179"/>
    </row>
    <row r="107" spans="1:36" x14ac:dyDescent="0.2">
      <c r="E107" s="5"/>
      <c r="J107" s="5"/>
      <c r="K107" t="s">
        <v>236</v>
      </c>
      <c r="O107">
        <v>0</v>
      </c>
      <c r="Q107" s="179"/>
      <c r="W107" s="179"/>
      <c r="AD107" s="179"/>
    </row>
    <row r="108" spans="1:36" x14ac:dyDescent="0.2">
      <c r="K108" t="s">
        <v>58</v>
      </c>
      <c r="O108">
        <v>0</v>
      </c>
      <c r="Q108" s="179"/>
      <c r="W108" s="179"/>
      <c r="AD108" s="179"/>
    </row>
    <row r="109" spans="1:36" x14ac:dyDescent="0.2">
      <c r="K109" t="s">
        <v>237</v>
      </c>
      <c r="O109" s="2">
        <f>SUM(L20)</f>
        <v>-333000</v>
      </c>
      <c r="Q109" s="179"/>
      <c r="W109" s="179"/>
      <c r="AD109" s="179"/>
    </row>
    <row r="110" spans="1:36" x14ac:dyDescent="0.2">
      <c r="J110" s="2"/>
      <c r="K110" t="s">
        <v>61</v>
      </c>
      <c r="O110">
        <v>0</v>
      </c>
      <c r="Q110" s="179"/>
      <c r="W110" s="179"/>
      <c r="AD110" s="179"/>
    </row>
    <row r="111" spans="1:36" x14ac:dyDescent="0.2">
      <c r="K111" t="s">
        <v>62</v>
      </c>
      <c r="O111">
        <v>0</v>
      </c>
      <c r="Q111" s="179"/>
      <c r="W111" s="179"/>
      <c r="AD111" s="179"/>
    </row>
    <row r="112" spans="1:36" x14ac:dyDescent="0.2">
      <c r="K112" t="s">
        <v>149</v>
      </c>
      <c r="O112">
        <v>0</v>
      </c>
      <c r="Q112" s="179"/>
      <c r="W112" s="179"/>
      <c r="AD112" s="179"/>
    </row>
    <row r="113" spans="5:30" x14ac:dyDescent="0.2">
      <c r="K113" t="s">
        <v>63</v>
      </c>
      <c r="O113" s="2">
        <f>SUM(O104:O112)</f>
        <v>3511661</v>
      </c>
      <c r="Q113" s="179"/>
      <c r="W113" s="179"/>
      <c r="AD113" s="179"/>
    </row>
    <row r="114" spans="5:30" x14ac:dyDescent="0.2">
      <c r="E114" s="1"/>
      <c r="F114" s="1"/>
      <c r="G114" s="1"/>
      <c r="H114" s="1"/>
      <c r="I114" s="1"/>
      <c r="J114" s="68"/>
      <c r="Q114" s="179"/>
      <c r="AD114" s="179"/>
    </row>
    <row r="117" spans="5:30" x14ac:dyDescent="0.2">
      <c r="K117" t="s">
        <v>64</v>
      </c>
    </row>
    <row r="118" spans="5:30" x14ac:dyDescent="0.2">
      <c r="E118" s="1"/>
    </row>
    <row r="119" spans="5:30" x14ac:dyDescent="0.2">
      <c r="K119" t="s">
        <v>65</v>
      </c>
      <c r="O119" s="2">
        <f>SUM(M36,N36,O36)</f>
        <v>7658633</v>
      </c>
      <c r="W119" s="179"/>
    </row>
    <row r="120" spans="5:30" x14ac:dyDescent="0.2">
      <c r="J120" s="2"/>
      <c r="K120" t="s">
        <v>78</v>
      </c>
      <c r="O120" s="2">
        <f>SUM(Q42)</f>
        <v>11441915</v>
      </c>
      <c r="Q120" s="179"/>
      <c r="W120" s="179"/>
      <c r="AD120" s="179"/>
    </row>
    <row r="121" spans="5:30" x14ac:dyDescent="0.2">
      <c r="K121" t="s">
        <v>66</v>
      </c>
      <c r="O121">
        <v>0</v>
      </c>
      <c r="Q121" s="179"/>
      <c r="W121" s="179"/>
      <c r="AD121" s="179"/>
    </row>
    <row r="122" spans="5:30" x14ac:dyDescent="0.2">
      <c r="K122" t="s">
        <v>67</v>
      </c>
      <c r="O122">
        <v>0</v>
      </c>
      <c r="Q122" s="179"/>
      <c r="W122" s="179"/>
      <c r="AD122" s="179"/>
    </row>
    <row r="123" spans="5:30" x14ac:dyDescent="0.2">
      <c r="K123" t="s">
        <v>68</v>
      </c>
      <c r="O123">
        <v>0</v>
      </c>
      <c r="Q123" s="179"/>
      <c r="W123" s="179"/>
      <c r="AD123" s="179"/>
    </row>
    <row r="124" spans="5:30" x14ac:dyDescent="0.2">
      <c r="K124" t="s">
        <v>151</v>
      </c>
      <c r="O124" s="2">
        <f>SUM(L47,L50)</f>
        <v>-333000</v>
      </c>
      <c r="Q124" s="179"/>
      <c r="W124" s="179"/>
      <c r="AD124" s="179"/>
    </row>
    <row r="125" spans="5:30" x14ac:dyDescent="0.2">
      <c r="J125" s="2"/>
      <c r="K125" t="s">
        <v>241</v>
      </c>
      <c r="O125" s="2">
        <f>SUM(P43)</f>
        <v>-15255887</v>
      </c>
      <c r="Q125" s="179"/>
      <c r="W125" s="179"/>
      <c r="AD125" s="179"/>
    </row>
    <row r="126" spans="5:30" x14ac:dyDescent="0.2">
      <c r="K126" t="s">
        <v>152</v>
      </c>
      <c r="O126">
        <v>0</v>
      </c>
      <c r="Q126" s="179"/>
      <c r="W126" s="179"/>
      <c r="AD126" s="179"/>
    </row>
    <row r="127" spans="5:30" x14ac:dyDescent="0.2">
      <c r="K127" t="s">
        <v>63</v>
      </c>
      <c r="O127" s="2">
        <f>SUM(O119:O126)</f>
        <v>3511661</v>
      </c>
      <c r="Q127" s="179"/>
      <c r="W127" s="179"/>
      <c r="AD127" s="179"/>
    </row>
    <row r="128" spans="5:30" x14ac:dyDescent="0.2">
      <c r="E128" s="1"/>
      <c r="F128" s="1"/>
      <c r="G128" s="1"/>
      <c r="H128" s="1"/>
      <c r="I128" s="1"/>
      <c r="J128" s="68"/>
      <c r="Q128" s="179"/>
      <c r="AD128" s="179"/>
    </row>
    <row r="129" spans="5:30" x14ac:dyDescent="0.2">
      <c r="K129" t="s">
        <v>70</v>
      </c>
    </row>
    <row r="130" spans="5:30" x14ac:dyDescent="0.2">
      <c r="E130" s="1"/>
    </row>
    <row r="131" spans="5:30" x14ac:dyDescent="0.2">
      <c r="K131" t="s">
        <v>238</v>
      </c>
      <c r="O131">
        <v>0</v>
      </c>
      <c r="W131" s="179"/>
    </row>
    <row r="132" spans="5:30" x14ac:dyDescent="0.2">
      <c r="K132" t="s">
        <v>146</v>
      </c>
      <c r="O132">
        <v>0</v>
      </c>
      <c r="Q132" s="179"/>
      <c r="W132" s="179"/>
      <c r="AD132" s="179"/>
    </row>
    <row r="133" spans="5:30" x14ac:dyDescent="0.2">
      <c r="K133" t="s">
        <v>239</v>
      </c>
      <c r="O133" s="2">
        <f>SUM(K19)</f>
        <v>2667000</v>
      </c>
      <c r="Q133" s="179"/>
      <c r="W133" s="179"/>
      <c r="AD133" s="179"/>
    </row>
    <row r="134" spans="5:30" x14ac:dyDescent="0.2">
      <c r="K134" t="s">
        <v>148</v>
      </c>
      <c r="O134">
        <v>0</v>
      </c>
      <c r="Q134" s="179"/>
      <c r="W134" s="179"/>
      <c r="AD134" s="179"/>
    </row>
    <row r="135" spans="5:30" x14ac:dyDescent="0.2">
      <c r="K135" t="s">
        <v>153</v>
      </c>
      <c r="O135">
        <v>0</v>
      </c>
      <c r="Q135" s="179"/>
      <c r="W135" s="179"/>
      <c r="AD135" s="179"/>
    </row>
    <row r="136" spans="5:30" x14ac:dyDescent="0.2">
      <c r="K136" t="s">
        <v>154</v>
      </c>
      <c r="O136" s="2">
        <f>SUM(K20)</f>
        <v>-2667000</v>
      </c>
      <c r="Q136" s="179"/>
      <c r="W136" s="179"/>
      <c r="AD136" s="179"/>
    </row>
    <row r="137" spans="5:30" x14ac:dyDescent="0.2">
      <c r="K137" t="s">
        <v>61</v>
      </c>
      <c r="O137">
        <v>0</v>
      </c>
      <c r="Q137" s="179"/>
      <c r="W137" s="179"/>
      <c r="AD137" s="179"/>
    </row>
    <row r="138" spans="5:30" x14ac:dyDescent="0.2">
      <c r="K138" t="s">
        <v>62</v>
      </c>
      <c r="O138">
        <v>0</v>
      </c>
      <c r="Q138" s="179"/>
      <c r="W138" s="179"/>
      <c r="AD138" s="179"/>
    </row>
    <row r="139" spans="5:30" x14ac:dyDescent="0.2">
      <c r="E139" s="5"/>
      <c r="F139" s="5"/>
      <c r="G139" s="5"/>
      <c r="H139" s="5"/>
      <c r="I139" s="5"/>
      <c r="J139" s="5"/>
      <c r="K139" t="s">
        <v>63</v>
      </c>
      <c r="O139">
        <f>SUM(O131:O138)</f>
        <v>0</v>
      </c>
      <c r="Q139" s="179"/>
      <c r="W139" s="179"/>
      <c r="AD139" s="179"/>
    </row>
    <row r="140" spans="5:30" x14ac:dyDescent="0.2">
      <c r="E140" s="1"/>
      <c r="F140" s="1"/>
      <c r="G140" s="1"/>
      <c r="H140" s="1"/>
      <c r="I140" s="1"/>
      <c r="J140" s="1"/>
      <c r="Q140" s="179"/>
      <c r="AD140" s="179"/>
    </row>
    <row r="143" spans="5:30" x14ac:dyDescent="0.2">
      <c r="K143" t="s">
        <v>71</v>
      </c>
    </row>
    <row r="144" spans="5:30" x14ac:dyDescent="0.2">
      <c r="E144" s="1"/>
    </row>
    <row r="145" spans="5:30" x14ac:dyDescent="0.2">
      <c r="K145" t="s">
        <v>65</v>
      </c>
      <c r="O145">
        <v>0</v>
      </c>
      <c r="W145" s="179"/>
    </row>
    <row r="146" spans="5:30" x14ac:dyDescent="0.2">
      <c r="K146" t="s">
        <v>78</v>
      </c>
      <c r="O146">
        <v>0</v>
      </c>
      <c r="Q146" s="179"/>
      <c r="W146" s="179"/>
      <c r="AD146" s="179"/>
    </row>
    <row r="147" spans="5:30" x14ac:dyDescent="0.2">
      <c r="K147" t="s">
        <v>66</v>
      </c>
      <c r="O147" s="2">
        <f>SUM(K70)</f>
        <v>101423</v>
      </c>
      <c r="Q147" s="179"/>
      <c r="W147" s="179"/>
      <c r="AD147" s="179"/>
    </row>
    <row r="148" spans="5:30" x14ac:dyDescent="0.2">
      <c r="K148" t="s">
        <v>67</v>
      </c>
      <c r="O148">
        <v>0</v>
      </c>
      <c r="Q148" s="179"/>
      <c r="W148" s="179"/>
      <c r="AD148" s="179"/>
    </row>
    <row r="149" spans="5:30" x14ac:dyDescent="0.2">
      <c r="K149" t="s">
        <v>68</v>
      </c>
      <c r="O149" s="2">
        <f>SUM(K27,K51,K52)</f>
        <v>2565577</v>
      </c>
      <c r="Q149" s="179"/>
      <c r="W149" s="179"/>
      <c r="AD149" s="179"/>
    </row>
    <row r="150" spans="5:30" x14ac:dyDescent="0.2">
      <c r="J150" s="2"/>
      <c r="K150" t="s">
        <v>72</v>
      </c>
      <c r="O150" s="2">
        <f>SUM(K47,K50)</f>
        <v>-2667000</v>
      </c>
      <c r="Q150" s="180"/>
      <c r="W150" s="179"/>
      <c r="AD150" s="179"/>
    </row>
    <row r="151" spans="5:30" x14ac:dyDescent="0.2">
      <c r="K151" t="s">
        <v>73</v>
      </c>
      <c r="O151">
        <v>0</v>
      </c>
      <c r="Q151" s="179"/>
      <c r="W151" s="179"/>
      <c r="AD151" s="179"/>
    </row>
    <row r="152" spans="5:30" x14ac:dyDescent="0.2">
      <c r="K152" t="s">
        <v>152</v>
      </c>
      <c r="O152">
        <v>0</v>
      </c>
      <c r="Q152" s="179"/>
      <c r="W152" s="179"/>
      <c r="AD152" s="179"/>
    </row>
    <row r="153" spans="5:30" x14ac:dyDescent="0.2">
      <c r="K153" t="s">
        <v>63</v>
      </c>
      <c r="O153">
        <f>SUM(O145:O152)</f>
        <v>0</v>
      </c>
      <c r="Q153" s="179"/>
      <c r="W153" s="179"/>
      <c r="AD153" s="179"/>
    </row>
    <row r="154" spans="5:30" x14ac:dyDescent="0.2">
      <c r="E154" s="1"/>
      <c r="F154" s="1"/>
      <c r="G154" s="1"/>
      <c r="H154" s="1"/>
      <c r="I154" s="1"/>
      <c r="J154" s="1"/>
      <c r="Q154" s="179"/>
      <c r="AD154" s="179"/>
    </row>
    <row r="156" spans="5:30" x14ac:dyDescent="0.2">
      <c r="K156" t="s">
        <v>74</v>
      </c>
    </row>
    <row r="157" spans="5:30" x14ac:dyDescent="0.2">
      <c r="E157" s="1"/>
    </row>
    <row r="158" spans="5:30" x14ac:dyDescent="0.2">
      <c r="K158" t="s">
        <v>234</v>
      </c>
      <c r="O158" s="2">
        <f>SUM(O104)</f>
        <v>-170530</v>
      </c>
      <c r="W158" s="179"/>
    </row>
    <row r="159" spans="5:30" x14ac:dyDescent="0.2">
      <c r="E159" s="5"/>
      <c r="J159" s="2"/>
      <c r="K159" t="s">
        <v>192</v>
      </c>
      <c r="O159" s="2">
        <f>SUM(O105)</f>
        <v>7829163</v>
      </c>
      <c r="Q159" s="179"/>
      <c r="W159" s="179"/>
      <c r="AD159" s="179"/>
    </row>
    <row r="160" spans="5:30" x14ac:dyDescent="0.2">
      <c r="E160" s="5"/>
      <c r="J160" s="3"/>
      <c r="K160" t="s">
        <v>155</v>
      </c>
      <c r="O160" s="2">
        <f>SUM(O106,O133)</f>
        <v>-1146972</v>
      </c>
      <c r="Q160" s="179"/>
      <c r="W160" s="179"/>
      <c r="AD160" s="179"/>
    </row>
    <row r="161" spans="5:30" x14ac:dyDescent="0.2">
      <c r="K161" t="s">
        <v>235</v>
      </c>
      <c r="O161">
        <v>0</v>
      </c>
      <c r="Q161" s="179"/>
      <c r="W161" s="179"/>
      <c r="AD161" s="179"/>
    </row>
    <row r="162" spans="5:30" x14ac:dyDescent="0.2">
      <c r="E162" s="5"/>
      <c r="J162" s="5"/>
      <c r="K162" t="s">
        <v>156</v>
      </c>
      <c r="O162">
        <v>0</v>
      </c>
      <c r="Q162" s="179"/>
      <c r="W162" s="179"/>
      <c r="AD162" s="179"/>
    </row>
    <row r="163" spans="5:30" x14ac:dyDescent="0.2">
      <c r="K163" t="s">
        <v>154</v>
      </c>
      <c r="O163" s="2">
        <f>SUM(O136,O109)</f>
        <v>-3000000</v>
      </c>
      <c r="Q163" s="179"/>
      <c r="W163" s="179"/>
      <c r="AD163" s="179"/>
    </row>
    <row r="164" spans="5:30" x14ac:dyDescent="0.2">
      <c r="J164" s="2"/>
      <c r="K164" t="s">
        <v>61</v>
      </c>
      <c r="O164">
        <v>0</v>
      </c>
      <c r="Q164" s="179"/>
      <c r="W164" s="179"/>
      <c r="AD164" s="179"/>
    </row>
    <row r="165" spans="5:30" x14ac:dyDescent="0.2">
      <c r="K165" t="s">
        <v>62</v>
      </c>
      <c r="O165">
        <v>0</v>
      </c>
      <c r="Q165" s="179"/>
      <c r="W165" s="179"/>
      <c r="AD165" s="179"/>
    </row>
    <row r="166" spans="5:30" x14ac:dyDescent="0.2">
      <c r="K166" t="s">
        <v>149</v>
      </c>
      <c r="O166">
        <v>0</v>
      </c>
      <c r="Q166" s="179"/>
      <c r="W166" s="179"/>
      <c r="AD166" s="179"/>
    </row>
    <row r="167" spans="5:30" x14ac:dyDescent="0.2">
      <c r="K167" t="s">
        <v>63</v>
      </c>
      <c r="O167" s="2">
        <f>SUM(O158:O166)</f>
        <v>3511661</v>
      </c>
      <c r="Q167" s="179"/>
      <c r="W167" s="179"/>
      <c r="AD167" s="179"/>
    </row>
    <row r="168" spans="5:30" x14ac:dyDescent="0.2">
      <c r="E168" s="1"/>
      <c r="F168" s="1"/>
      <c r="G168" s="1"/>
      <c r="H168" s="1"/>
      <c r="I168" s="1"/>
      <c r="J168" s="68"/>
      <c r="Q168" s="179"/>
      <c r="AD168" s="179"/>
    </row>
    <row r="170" spans="5:30" x14ac:dyDescent="0.2">
      <c r="K170" t="s">
        <v>76</v>
      </c>
    </row>
    <row r="171" spans="5:30" x14ac:dyDescent="0.2">
      <c r="E171" s="1"/>
    </row>
    <row r="172" spans="5:30" x14ac:dyDescent="0.2">
      <c r="K172" t="s">
        <v>65</v>
      </c>
      <c r="O172" s="2">
        <f>SUM(O119)</f>
        <v>7658633</v>
      </c>
      <c r="W172" s="179"/>
    </row>
    <row r="173" spans="5:30" x14ac:dyDescent="0.2">
      <c r="J173" s="2"/>
      <c r="K173" t="s">
        <v>78</v>
      </c>
      <c r="O173" s="2">
        <f>SUM(O120)</f>
        <v>11441915</v>
      </c>
      <c r="Q173" s="179"/>
      <c r="W173" s="179"/>
    </row>
    <row r="174" spans="5:30" x14ac:dyDescent="0.2">
      <c r="K174" t="s">
        <v>66</v>
      </c>
      <c r="O174" s="2">
        <f>SUM(O147)</f>
        <v>101423</v>
      </c>
      <c r="Q174" s="179"/>
      <c r="W174" s="179"/>
      <c r="AD174" s="179"/>
    </row>
    <row r="175" spans="5:30" x14ac:dyDescent="0.2">
      <c r="K175" t="s">
        <v>67</v>
      </c>
      <c r="O175">
        <v>0</v>
      </c>
      <c r="Q175" s="179"/>
      <c r="W175" s="179"/>
      <c r="AD175" s="179"/>
    </row>
    <row r="176" spans="5:30" x14ac:dyDescent="0.2">
      <c r="K176" t="s">
        <v>68</v>
      </c>
      <c r="O176" s="2">
        <f>SUM(O149)</f>
        <v>2565577</v>
      </c>
      <c r="Q176" s="179"/>
      <c r="W176" s="179"/>
      <c r="AD176" s="179"/>
    </row>
    <row r="177" spans="5:30" x14ac:dyDescent="0.2">
      <c r="J177" s="2"/>
      <c r="K177" t="s">
        <v>72</v>
      </c>
      <c r="O177" s="2">
        <f>SUM(O124,O150)</f>
        <v>-3000000</v>
      </c>
      <c r="Q177" s="179"/>
      <c r="W177" s="179"/>
      <c r="AD177" s="179"/>
    </row>
    <row r="178" spans="5:30" x14ac:dyDescent="0.2">
      <c r="J178" s="2"/>
      <c r="K178" t="s">
        <v>73</v>
      </c>
      <c r="O178">
        <v>0</v>
      </c>
      <c r="Q178" s="179"/>
      <c r="W178" s="179"/>
      <c r="AD178" s="179"/>
    </row>
    <row r="179" spans="5:30" x14ac:dyDescent="0.2">
      <c r="K179" t="s">
        <v>241</v>
      </c>
      <c r="O179" s="2">
        <f>SUM(O125)</f>
        <v>-15255887</v>
      </c>
      <c r="Q179" s="179"/>
      <c r="W179" s="179"/>
      <c r="AD179" s="179"/>
    </row>
    <row r="180" spans="5:30" x14ac:dyDescent="0.2">
      <c r="K180" t="s">
        <v>63</v>
      </c>
      <c r="O180" s="2">
        <f>SUM(O172:O179)</f>
        <v>3511661</v>
      </c>
      <c r="Q180" s="179"/>
      <c r="W180" s="179"/>
      <c r="AD180" s="179"/>
    </row>
    <row r="181" spans="5:30" x14ac:dyDescent="0.2">
      <c r="E181" s="1"/>
      <c r="F181" s="1"/>
      <c r="G181" s="1"/>
      <c r="H181" s="1"/>
      <c r="I181" s="1"/>
      <c r="J181" s="68"/>
      <c r="Q181" s="179"/>
      <c r="AD181" s="179"/>
    </row>
    <row r="182" spans="5:30" x14ac:dyDescent="0.2">
      <c r="AD182" s="179"/>
    </row>
  </sheetData>
  <mergeCells count="26">
    <mergeCell ref="A15:A16"/>
    <mergeCell ref="A53:C53"/>
    <mergeCell ref="A59:B100"/>
    <mergeCell ref="A42:A43"/>
    <mergeCell ref="A38:A39"/>
    <mergeCell ref="A40:A41"/>
    <mergeCell ref="A21:C21"/>
    <mergeCell ref="A19:A20"/>
    <mergeCell ref="A44:A52"/>
    <mergeCell ref="A22:A37"/>
    <mergeCell ref="A6:A10"/>
    <mergeCell ref="A11:A12"/>
    <mergeCell ref="A1:AJ1"/>
    <mergeCell ref="A4:A5"/>
    <mergeCell ref="B4:B5"/>
    <mergeCell ref="C4:C5"/>
    <mergeCell ref="D4:D5"/>
    <mergeCell ref="E4:I4"/>
    <mergeCell ref="J4:J5"/>
    <mergeCell ref="AI4:AI5"/>
    <mergeCell ref="AJ4:AJ5"/>
    <mergeCell ref="K4:Q4"/>
    <mergeCell ref="R4:R5"/>
    <mergeCell ref="S4:Y4"/>
    <mergeCell ref="Z4:Z5"/>
    <mergeCell ref="AA4:AG4"/>
  </mergeCells>
  <phoneticPr fontId="9" type="noConversion"/>
  <pageMargins left="0" right="0" top="0" bottom="0" header="0.31496062992125984" footer="0.31496062992125984"/>
  <pageSetup paperSize="9" scale="50" orientation="landscape" r:id="rId1"/>
  <rowBreaks count="1" manualBreakCount="1">
    <brk id="100" max="3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298" t="s">
        <v>82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300" t="s">
        <v>19</v>
      </c>
      <c r="B4" s="300" t="s">
        <v>0</v>
      </c>
      <c r="C4" s="300" t="s">
        <v>44</v>
      </c>
      <c r="D4" s="300" t="s">
        <v>21</v>
      </c>
      <c r="E4" s="302" t="s">
        <v>106</v>
      </c>
      <c r="F4" s="304" t="s">
        <v>109</v>
      </c>
      <c r="G4" s="305"/>
      <c r="H4" s="305"/>
      <c r="I4" s="306"/>
      <c r="J4" s="302" t="s">
        <v>103</v>
      </c>
      <c r="K4" s="307" t="s">
        <v>104</v>
      </c>
      <c r="L4" s="308" t="s">
        <v>108</v>
      </c>
    </row>
    <row r="5" spans="1:12" ht="21.75" customHeight="1" x14ac:dyDescent="0.2">
      <c r="A5" s="301"/>
      <c r="B5" s="301"/>
      <c r="C5" s="301"/>
      <c r="D5" s="301"/>
      <c r="E5" s="303"/>
      <c r="F5" s="71" t="s">
        <v>43</v>
      </c>
      <c r="G5" s="72" t="s">
        <v>83</v>
      </c>
      <c r="H5" s="72" t="s">
        <v>83</v>
      </c>
      <c r="I5" s="72" t="s">
        <v>83</v>
      </c>
      <c r="J5" s="303"/>
      <c r="K5" s="307"/>
      <c r="L5" s="308"/>
    </row>
    <row r="6" spans="1:12" x14ac:dyDescent="0.2">
      <c r="A6" s="272" t="s">
        <v>38</v>
      </c>
      <c r="B6" s="2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75">
        <v>0</v>
      </c>
      <c r="L6" s="4">
        <f>J6-K6</f>
        <v>0</v>
      </c>
    </row>
    <row r="7" spans="1:12" x14ac:dyDescent="0.2">
      <c r="A7" s="272"/>
      <c r="B7" s="2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5">
        <v>0</v>
      </c>
      <c r="L7" s="4">
        <f t="shared" ref="L7:L26" si="1">J7-K7</f>
        <v>0</v>
      </c>
    </row>
    <row r="8" spans="1:12" x14ac:dyDescent="0.2">
      <c r="A8" s="272"/>
      <c r="B8" s="2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5">
        <v>703</v>
      </c>
      <c r="L8" s="4">
        <f t="shared" si="1"/>
        <v>797</v>
      </c>
    </row>
    <row r="9" spans="1:12" x14ac:dyDescent="0.2">
      <c r="A9" s="272"/>
      <c r="B9" s="2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5">
        <v>0</v>
      </c>
      <c r="L9" s="4">
        <f t="shared" si="1"/>
        <v>2468000</v>
      </c>
    </row>
    <row r="10" spans="1:12" x14ac:dyDescent="0.2">
      <c r="A10" s="272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5">
        <v>10810958</v>
      </c>
      <c r="L10" s="4">
        <f t="shared" si="1"/>
        <v>0</v>
      </c>
    </row>
    <row r="11" spans="1:12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5">
        <v>4998903</v>
      </c>
      <c r="L11" s="4">
        <f t="shared" si="1"/>
        <v>11260047</v>
      </c>
    </row>
    <row r="12" spans="1:12" x14ac:dyDescent="0.2">
      <c r="A12" s="241" t="s">
        <v>50</v>
      </c>
      <c r="B12" s="243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5">
        <v>2186085</v>
      </c>
      <c r="L12" s="4">
        <f t="shared" si="1"/>
        <v>4819178</v>
      </c>
    </row>
    <row r="13" spans="1:12" x14ac:dyDescent="0.2">
      <c r="A13" s="242"/>
      <c r="B13" s="24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5">
        <v>2200239</v>
      </c>
      <c r="L13" s="4">
        <f t="shared" si="1"/>
        <v>2299761</v>
      </c>
    </row>
    <row r="14" spans="1:12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5">
        <v>6129334</v>
      </c>
      <c r="L14" s="4">
        <f t="shared" si="1"/>
        <v>13617166</v>
      </c>
    </row>
    <row r="15" spans="1:12" x14ac:dyDescent="0.2">
      <c r="A15" s="241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5">
        <v>0</v>
      </c>
      <c r="L15" s="4">
        <f t="shared" si="1"/>
        <v>0</v>
      </c>
    </row>
    <row r="16" spans="1:12" x14ac:dyDescent="0.2">
      <c r="A16" s="269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5">
        <v>0</v>
      </c>
      <c r="L16" s="4">
        <f t="shared" si="1"/>
        <v>0</v>
      </c>
    </row>
    <row r="17" spans="1:12" x14ac:dyDescent="0.2">
      <c r="A17" s="269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5">
        <v>199713</v>
      </c>
      <c r="L17" s="4">
        <f t="shared" si="1"/>
        <v>0</v>
      </c>
    </row>
    <row r="18" spans="1:12" x14ac:dyDescent="0.2">
      <c r="A18" s="269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5">
        <v>0</v>
      </c>
      <c r="L18" s="4">
        <f t="shared" si="1"/>
        <v>0</v>
      </c>
    </row>
    <row r="19" spans="1:12" x14ac:dyDescent="0.2">
      <c r="A19" s="269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5">
        <v>0</v>
      </c>
      <c r="L19" s="4">
        <f t="shared" si="1"/>
        <v>0</v>
      </c>
    </row>
    <row r="20" spans="1:12" x14ac:dyDescent="0.2">
      <c r="A20" s="250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5">
        <v>396817</v>
      </c>
      <c r="L20" s="4">
        <f t="shared" si="1"/>
        <v>36817995</v>
      </c>
    </row>
    <row r="21" spans="1:12" x14ac:dyDescent="0.2">
      <c r="A21" s="251"/>
      <c r="B21" s="284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5">
        <v>0</v>
      </c>
      <c r="L21" s="4">
        <f t="shared" si="1"/>
        <v>0</v>
      </c>
    </row>
    <row r="22" spans="1:12" x14ac:dyDescent="0.2">
      <c r="A22" s="251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5">
        <v>17033910</v>
      </c>
      <c r="L22" s="4">
        <f t="shared" si="1"/>
        <v>0</v>
      </c>
    </row>
    <row r="23" spans="1:12" x14ac:dyDescent="0.2">
      <c r="A23" s="252"/>
      <c r="B23" s="46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5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5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5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5">
        <v>14684296</v>
      </c>
      <c r="L26" s="4">
        <f t="shared" si="1"/>
        <v>32818376</v>
      </c>
    </row>
    <row r="27" spans="1:12" ht="34.5" customHeight="1" x14ac:dyDescent="0.2">
      <c r="A27" s="247" t="s">
        <v>85</v>
      </c>
      <c r="B27" s="248"/>
      <c r="C27" s="249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241" t="s">
        <v>18</v>
      </c>
      <c r="B28" s="286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76">
        <v>0</v>
      </c>
      <c r="L28" s="4">
        <f t="shared" ref="L28:L71" si="4">J28-K28</f>
        <v>24000</v>
      </c>
    </row>
    <row r="29" spans="1:12" x14ac:dyDescent="0.2">
      <c r="A29" s="269"/>
      <c r="B29" s="287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76">
        <v>0</v>
      </c>
      <c r="L29" s="4">
        <f t="shared" si="4"/>
        <v>1870</v>
      </c>
    </row>
    <row r="30" spans="1:12" x14ac:dyDescent="0.2">
      <c r="A30" s="269"/>
      <c r="B30" s="287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76">
        <v>2732442</v>
      </c>
      <c r="L30" s="4">
        <f t="shared" si="4"/>
        <v>14868615</v>
      </c>
    </row>
    <row r="31" spans="1:12" x14ac:dyDescent="0.2">
      <c r="A31" s="269"/>
      <c r="B31" s="287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76">
        <v>42660</v>
      </c>
      <c r="L31" s="4">
        <f t="shared" si="4"/>
        <v>17604</v>
      </c>
    </row>
    <row r="32" spans="1:12" x14ac:dyDescent="0.2">
      <c r="A32" s="269"/>
      <c r="B32" s="288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76">
        <v>83000</v>
      </c>
      <c r="L32" s="4">
        <f t="shared" si="4"/>
        <v>0</v>
      </c>
    </row>
    <row r="33" spans="1:12" x14ac:dyDescent="0.2">
      <c r="A33" s="269"/>
      <c r="B33" s="243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76">
        <v>2267</v>
      </c>
      <c r="L33" s="4">
        <f t="shared" si="4"/>
        <v>0</v>
      </c>
    </row>
    <row r="34" spans="1:12" x14ac:dyDescent="0.2">
      <c r="A34" s="269"/>
      <c r="B34" s="285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76">
        <v>0</v>
      </c>
      <c r="L34" s="4">
        <f t="shared" si="4"/>
        <v>0</v>
      </c>
    </row>
    <row r="35" spans="1:12" x14ac:dyDescent="0.2">
      <c r="A35" s="269"/>
      <c r="B35" s="285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76">
        <v>101349332</v>
      </c>
      <c r="L35" s="4">
        <f t="shared" si="4"/>
        <v>212087816</v>
      </c>
    </row>
    <row r="36" spans="1:12" x14ac:dyDescent="0.2">
      <c r="A36" s="241" t="s">
        <v>20</v>
      </c>
      <c r="B36" s="270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76">
        <v>0</v>
      </c>
      <c r="L36" s="4">
        <f t="shared" si="4"/>
        <v>0</v>
      </c>
    </row>
    <row r="37" spans="1:12" x14ac:dyDescent="0.2">
      <c r="A37" s="260"/>
      <c r="B37" s="271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76">
        <v>4064738</v>
      </c>
      <c r="L37" s="4">
        <f t="shared" si="4"/>
        <v>12194212</v>
      </c>
    </row>
    <row r="38" spans="1:12" x14ac:dyDescent="0.2">
      <c r="A38" s="241" t="s">
        <v>24</v>
      </c>
      <c r="B38" s="243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76">
        <v>1842527</v>
      </c>
      <c r="L38" s="4">
        <f t="shared" si="4"/>
        <v>5162736</v>
      </c>
    </row>
    <row r="39" spans="1:12" x14ac:dyDescent="0.2">
      <c r="A39" s="242"/>
      <c r="B39" s="244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76">
        <v>2200239</v>
      </c>
      <c r="L39" s="4">
        <f t="shared" si="4"/>
        <v>2299761</v>
      </c>
    </row>
    <row r="40" spans="1:12" x14ac:dyDescent="0.2">
      <c r="A40" s="241" t="s">
        <v>30</v>
      </c>
      <c r="B40" s="243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76">
        <v>5085209</v>
      </c>
      <c r="L40" s="4">
        <f t="shared" si="4"/>
        <v>7651291</v>
      </c>
    </row>
    <row r="41" spans="1:12" x14ac:dyDescent="0.2">
      <c r="A41" s="242"/>
      <c r="B41" s="244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76">
        <v>50000</v>
      </c>
      <c r="L41" s="4">
        <f t="shared" si="4"/>
        <v>0</v>
      </c>
    </row>
    <row r="42" spans="1:12" x14ac:dyDescent="0.2">
      <c r="A42" s="241" t="s">
        <v>48</v>
      </c>
      <c r="B42" s="270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76">
        <v>0</v>
      </c>
      <c r="L42" s="4">
        <f t="shared" si="4"/>
        <v>0</v>
      </c>
    </row>
    <row r="43" spans="1:12" x14ac:dyDescent="0.2">
      <c r="A43" s="269"/>
      <c r="B43" s="271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76">
        <v>0</v>
      </c>
      <c r="L43" s="4">
        <f t="shared" si="4"/>
        <v>0</v>
      </c>
    </row>
    <row r="44" spans="1:12" x14ac:dyDescent="0.2">
      <c r="A44" s="269"/>
      <c r="B44" s="271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76">
        <v>0</v>
      </c>
      <c r="L44" s="4">
        <f t="shared" si="4"/>
        <v>0</v>
      </c>
    </row>
    <row r="45" spans="1:12" x14ac:dyDescent="0.2">
      <c r="A45" s="269"/>
      <c r="B45" s="271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76">
        <v>0</v>
      </c>
      <c r="L45" s="4">
        <f t="shared" si="4"/>
        <v>199713</v>
      </c>
    </row>
    <row r="46" spans="1:12" x14ac:dyDescent="0.2">
      <c r="A46" s="269"/>
      <c r="B46" s="271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76">
        <v>0</v>
      </c>
      <c r="L46" s="4">
        <f t="shared" si="4"/>
        <v>0</v>
      </c>
    </row>
    <row r="47" spans="1:12" x14ac:dyDescent="0.2">
      <c r="A47" s="269"/>
      <c r="B47" s="271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76">
        <v>0</v>
      </c>
      <c r="L47" s="4">
        <f t="shared" si="4"/>
        <v>0</v>
      </c>
    </row>
    <row r="48" spans="1:12" x14ac:dyDescent="0.2">
      <c r="A48" s="269"/>
      <c r="B48" s="271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76">
        <v>0</v>
      </c>
      <c r="L48" s="4">
        <f t="shared" si="4"/>
        <v>0</v>
      </c>
    </row>
    <row r="49" spans="1:12" x14ac:dyDescent="0.2">
      <c r="A49" s="269"/>
      <c r="B49" s="271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76">
        <v>0</v>
      </c>
      <c r="L49" s="4">
        <f t="shared" si="4"/>
        <v>0</v>
      </c>
    </row>
    <row r="50" spans="1:12" x14ac:dyDescent="0.2">
      <c r="A50" s="269"/>
      <c r="B50" s="271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76">
        <v>0</v>
      </c>
      <c r="L50" s="4">
        <f t="shared" si="4"/>
        <v>0</v>
      </c>
    </row>
    <row r="51" spans="1:12" x14ac:dyDescent="0.2">
      <c r="A51" s="269"/>
      <c r="B51" s="271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76">
        <v>0</v>
      </c>
      <c r="L51" s="4">
        <f t="shared" si="4"/>
        <v>0</v>
      </c>
    </row>
    <row r="52" spans="1:12" x14ac:dyDescent="0.2">
      <c r="A52" s="269"/>
      <c r="B52" s="271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76">
        <v>0</v>
      </c>
      <c r="L52" s="4">
        <f t="shared" si="4"/>
        <v>0</v>
      </c>
    </row>
    <row r="53" spans="1:12" x14ac:dyDescent="0.2">
      <c r="A53" s="269"/>
      <c r="B53" s="271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76">
        <v>0</v>
      </c>
      <c r="L53" s="4">
        <f t="shared" si="4"/>
        <v>0</v>
      </c>
    </row>
    <row r="54" spans="1:12" x14ac:dyDescent="0.2">
      <c r="A54" s="295" t="s">
        <v>49</v>
      </c>
      <c r="B54" s="77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76">
        <v>8</v>
      </c>
      <c r="L54" s="4">
        <f t="shared" si="4"/>
        <v>0</v>
      </c>
    </row>
    <row r="55" spans="1:12" ht="12.75" customHeight="1" x14ac:dyDescent="0.2">
      <c r="A55" s="296"/>
      <c r="B55" s="294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76">
        <v>280000</v>
      </c>
      <c r="L55" s="4">
        <f t="shared" si="4"/>
        <v>690000</v>
      </c>
    </row>
    <row r="56" spans="1:12" x14ac:dyDescent="0.2">
      <c r="A56" s="296"/>
      <c r="B56" s="294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76">
        <v>430000</v>
      </c>
      <c r="L56" s="4">
        <f t="shared" si="4"/>
        <v>10361000</v>
      </c>
    </row>
    <row r="57" spans="1:12" x14ac:dyDescent="0.2">
      <c r="A57" s="296"/>
      <c r="B57" s="294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76">
        <v>54600</v>
      </c>
      <c r="L57" s="4">
        <f t="shared" si="4"/>
        <v>3057682</v>
      </c>
    </row>
    <row r="58" spans="1:12" x14ac:dyDescent="0.2">
      <c r="A58" s="296"/>
      <c r="B58" s="294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76">
        <v>0</v>
      </c>
      <c r="L58" s="4">
        <f t="shared" si="4"/>
        <v>230000</v>
      </c>
    </row>
    <row r="59" spans="1:12" x14ac:dyDescent="0.2">
      <c r="A59" s="296"/>
      <c r="B59" s="294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76">
        <v>0</v>
      </c>
      <c r="L59" s="4">
        <f t="shared" si="4"/>
        <v>72000</v>
      </c>
    </row>
    <row r="60" spans="1:12" x14ac:dyDescent="0.2">
      <c r="A60" s="296"/>
      <c r="B60" s="294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76">
        <v>0</v>
      </c>
      <c r="L60" s="4">
        <f t="shared" si="4"/>
        <v>230000</v>
      </c>
    </row>
    <row r="61" spans="1:12" x14ac:dyDescent="0.2">
      <c r="A61" s="296"/>
      <c r="B61" s="294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76">
        <v>750000</v>
      </c>
      <c r="L61" s="4">
        <f t="shared" si="4"/>
        <v>7259100</v>
      </c>
    </row>
    <row r="62" spans="1:12" x14ac:dyDescent="0.2">
      <c r="A62" s="296"/>
      <c r="B62" s="294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76">
        <v>210000</v>
      </c>
      <c r="L62" s="4">
        <f t="shared" si="4"/>
        <v>13789992</v>
      </c>
    </row>
    <row r="63" spans="1:12" x14ac:dyDescent="0.2">
      <c r="A63" s="296"/>
      <c r="B63" s="294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76">
        <v>6370</v>
      </c>
      <c r="L63" s="4">
        <f t="shared" si="4"/>
        <v>285730</v>
      </c>
    </row>
    <row r="64" spans="1:12" x14ac:dyDescent="0.2">
      <c r="A64" s="296"/>
      <c r="B64" s="294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76">
        <v>56700</v>
      </c>
      <c r="L64" s="4">
        <f t="shared" si="4"/>
        <v>5071221</v>
      </c>
    </row>
    <row r="65" spans="1:12" x14ac:dyDescent="0.2">
      <c r="A65" s="296"/>
      <c r="B65" s="294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76">
        <v>1600</v>
      </c>
      <c r="L65" s="4">
        <f t="shared" si="4"/>
        <v>227892</v>
      </c>
    </row>
    <row r="66" spans="1:12" x14ac:dyDescent="0.2">
      <c r="A66" s="296"/>
      <c r="B66" s="294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76">
        <v>0</v>
      </c>
      <c r="L66" s="4">
        <f t="shared" si="4"/>
        <v>0</v>
      </c>
    </row>
    <row r="67" spans="1:12" x14ac:dyDescent="0.2">
      <c r="A67" s="296"/>
      <c r="B67" s="294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76">
        <v>0</v>
      </c>
      <c r="L67" s="4">
        <f t="shared" si="4"/>
        <v>388897</v>
      </c>
    </row>
    <row r="68" spans="1:12" x14ac:dyDescent="0.2">
      <c r="A68" s="296"/>
      <c r="B68" s="294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76">
        <v>0</v>
      </c>
      <c r="L68" s="4">
        <f t="shared" si="4"/>
        <v>4296741</v>
      </c>
    </row>
    <row r="69" spans="1:12" x14ac:dyDescent="0.2">
      <c r="A69" s="296"/>
      <c r="B69" s="294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76">
        <v>0</v>
      </c>
      <c r="L69" s="4">
        <f t="shared" si="4"/>
        <v>1265122</v>
      </c>
    </row>
    <row r="70" spans="1:12" x14ac:dyDescent="0.2">
      <c r="A70" s="296"/>
      <c r="B70" s="294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76">
        <v>2302859</v>
      </c>
      <c r="L70" s="4">
        <f t="shared" si="4"/>
        <v>1819084</v>
      </c>
    </row>
    <row r="71" spans="1:12" x14ac:dyDescent="0.2">
      <c r="A71" s="297"/>
      <c r="B71" s="294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76">
        <v>351957</v>
      </c>
      <c r="L71" s="4">
        <f t="shared" si="4"/>
        <v>760967</v>
      </c>
    </row>
    <row r="72" spans="1:12" x14ac:dyDescent="0.2">
      <c r="A72" s="247" t="s">
        <v>86</v>
      </c>
      <c r="B72" s="248"/>
      <c r="C72" s="249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0">
        <v>43585</v>
      </c>
      <c r="L77" s="55"/>
    </row>
    <row r="78" spans="1:12" s="79" customFormat="1" ht="25.5" x14ac:dyDescent="0.2">
      <c r="A78" s="289" t="s">
        <v>101</v>
      </c>
      <c r="B78" s="290"/>
      <c r="C78" s="78" t="s">
        <v>44</v>
      </c>
      <c r="D78" s="80" t="s">
        <v>21</v>
      </c>
      <c r="E78" s="80" t="s">
        <v>106</v>
      </c>
      <c r="F78" s="81" t="s">
        <v>43</v>
      </c>
      <c r="G78" s="80"/>
      <c r="H78" s="80"/>
      <c r="I78" s="80"/>
      <c r="J78" s="80" t="s">
        <v>103</v>
      </c>
      <c r="K78" s="82" t="s">
        <v>104</v>
      </c>
    </row>
    <row r="79" spans="1:12" x14ac:dyDescent="0.2">
      <c r="A79" s="291"/>
      <c r="B79" s="278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291"/>
      <c r="B80" s="278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291"/>
      <c r="B81" s="278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291"/>
      <c r="B82" s="278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291"/>
      <c r="B83" s="278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291"/>
      <c r="B84" s="278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291"/>
      <c r="B85" s="278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3">
        <f t="shared" si="13"/>
        <v>117261413</v>
      </c>
      <c r="L85" s="1"/>
    </row>
    <row r="86" spans="1:12" x14ac:dyDescent="0.2">
      <c r="A86" s="291"/>
      <c r="B86" s="278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291"/>
      <c r="B87" s="278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3">
        <f t="shared" si="15"/>
        <v>28044581</v>
      </c>
      <c r="L87" s="1"/>
    </row>
    <row r="88" spans="1:12" x14ac:dyDescent="0.2">
      <c r="A88" s="291"/>
      <c r="B88" s="278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3">
        <f t="shared" si="16"/>
        <v>145305994</v>
      </c>
      <c r="L88" s="1"/>
    </row>
    <row r="89" spans="1:12" x14ac:dyDescent="0.2">
      <c r="A89" s="291"/>
      <c r="B89" s="278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291"/>
      <c r="B90" s="278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291"/>
      <c r="B91" s="278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3">
        <f t="shared" si="19"/>
        <v>710000</v>
      </c>
      <c r="L91" s="1"/>
    </row>
    <row r="92" spans="1:12" x14ac:dyDescent="0.2">
      <c r="A92" s="291"/>
      <c r="B92" s="278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3">
        <f t="shared" si="20"/>
        <v>54600</v>
      </c>
      <c r="L92" s="1"/>
    </row>
    <row r="93" spans="1:12" x14ac:dyDescent="0.2">
      <c r="A93" s="291"/>
      <c r="B93" s="278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291"/>
      <c r="B94" s="278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291"/>
      <c r="B95" s="278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291"/>
      <c r="B96" s="278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291"/>
      <c r="B97" s="278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291"/>
      <c r="B98" s="278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291"/>
      <c r="B99" s="278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291"/>
      <c r="B100" s="278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291"/>
      <c r="B101" s="278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291"/>
      <c r="B102" s="278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291"/>
      <c r="B103" s="278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291"/>
      <c r="B104" s="278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291"/>
      <c r="B105" s="278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291"/>
      <c r="B106" s="278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291"/>
      <c r="B107" s="278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3">
        <f t="shared" si="35"/>
        <v>11044741</v>
      </c>
      <c r="L107" s="1"/>
    </row>
    <row r="108" spans="1:12" x14ac:dyDescent="0.2">
      <c r="A108" s="291"/>
      <c r="B108" s="278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291"/>
      <c r="B109" s="278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291"/>
      <c r="B110" s="278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291"/>
      <c r="B111" s="278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291"/>
      <c r="B112" s="278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3">
        <f t="shared" si="41"/>
        <v>0</v>
      </c>
      <c r="L112" s="1"/>
    </row>
    <row r="113" spans="1:12" x14ac:dyDescent="0.2">
      <c r="A113" s="291"/>
      <c r="B113" s="278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291"/>
      <c r="B114" s="278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291"/>
      <c r="B115" s="278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3">
        <f t="shared" si="45"/>
        <v>2654816</v>
      </c>
      <c r="L115" s="1"/>
    </row>
    <row r="116" spans="1:12" x14ac:dyDescent="0.2">
      <c r="A116" s="291"/>
      <c r="B116" s="278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291"/>
      <c r="B117" s="278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4">
        <f t="shared" si="47"/>
        <v>101349332</v>
      </c>
      <c r="L117" s="1"/>
    </row>
    <row r="118" spans="1:12" x14ac:dyDescent="0.2">
      <c r="A118" s="292"/>
      <c r="B118" s="293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3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  <mergeCell ref="B20:B22"/>
    <mergeCell ref="A27:C27"/>
    <mergeCell ref="A28:A35"/>
    <mergeCell ref="B28:B32"/>
    <mergeCell ref="B33:B35"/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89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09" t="s">
        <v>82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11" t="s">
        <v>19</v>
      </c>
      <c r="B4" s="313" t="s">
        <v>0</v>
      </c>
      <c r="C4" s="311" t="s">
        <v>44</v>
      </c>
      <c r="D4" s="311" t="s">
        <v>21</v>
      </c>
      <c r="E4" s="315" t="s">
        <v>113</v>
      </c>
      <c r="F4" s="317" t="s">
        <v>116</v>
      </c>
      <c r="G4" s="318"/>
      <c r="H4" s="318"/>
      <c r="I4" s="319"/>
      <c r="J4" s="315" t="s">
        <v>112</v>
      </c>
      <c r="K4" s="320" t="s">
        <v>111</v>
      </c>
      <c r="L4" s="321" t="s">
        <v>114</v>
      </c>
    </row>
    <row r="5" spans="1:12" ht="32.25" customHeight="1" x14ac:dyDescent="0.2">
      <c r="A5" s="312"/>
      <c r="B5" s="314"/>
      <c r="C5" s="312"/>
      <c r="D5" s="312"/>
      <c r="E5" s="316"/>
      <c r="F5" s="83" t="s">
        <v>43</v>
      </c>
      <c r="G5" s="87" t="s">
        <v>118</v>
      </c>
      <c r="H5" s="87" t="s">
        <v>119</v>
      </c>
      <c r="I5" s="87" t="s">
        <v>120</v>
      </c>
      <c r="J5" s="316"/>
      <c r="K5" s="320"/>
      <c r="L5" s="321"/>
    </row>
    <row r="6" spans="1:12" x14ac:dyDescent="0.2">
      <c r="A6" s="272" t="s">
        <v>38</v>
      </c>
      <c r="B6" s="2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">
      <c r="A7" s="272"/>
      <c r="B7" s="2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96">
        <v>0</v>
      </c>
      <c r="L7" s="4">
        <f t="shared" ref="L7:L27" si="1">J7-K7</f>
        <v>0</v>
      </c>
    </row>
    <row r="8" spans="1:12" x14ac:dyDescent="0.2">
      <c r="A8" s="272"/>
      <c r="B8" s="2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796</v>
      </c>
      <c r="L8" s="4">
        <f t="shared" si="1"/>
        <v>704</v>
      </c>
    </row>
    <row r="9" spans="1:12" x14ac:dyDescent="0.2">
      <c r="A9" s="272"/>
      <c r="B9" s="2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">
      <c r="A10" s="272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5033739</v>
      </c>
      <c r="L11" s="4">
        <f t="shared" si="1"/>
        <v>11225211</v>
      </c>
    </row>
    <row r="12" spans="1:12" x14ac:dyDescent="0.2">
      <c r="A12" s="241" t="s">
        <v>50</v>
      </c>
      <c r="B12" s="243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3482094</v>
      </c>
      <c r="L12" s="4">
        <f t="shared" si="1"/>
        <v>3523169</v>
      </c>
    </row>
    <row r="13" spans="1:12" x14ac:dyDescent="0.2">
      <c r="A13" s="242"/>
      <c r="B13" s="24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3706121</v>
      </c>
      <c r="L13" s="4">
        <f t="shared" si="1"/>
        <v>793879</v>
      </c>
    </row>
    <row r="14" spans="1:12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7212167</v>
      </c>
      <c r="L14" s="4">
        <f t="shared" si="1"/>
        <v>12534333</v>
      </c>
    </row>
    <row r="15" spans="1:12" x14ac:dyDescent="0.2">
      <c r="A15" s="241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69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69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69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69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50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">
      <c r="A21" s="251"/>
      <c r="B21" s="284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51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51"/>
      <c r="B23" s="243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96">
        <v>100</v>
      </c>
      <c r="L23" s="4">
        <f t="shared" si="1"/>
        <v>0</v>
      </c>
    </row>
    <row r="24" spans="1:12" x14ac:dyDescent="0.2">
      <c r="A24" s="252"/>
      <c r="B24" s="244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96">
        <v>0</v>
      </c>
      <c r="L24" s="4">
        <f t="shared" si="1"/>
        <v>700</v>
      </c>
    </row>
    <row r="25" spans="1:12" x14ac:dyDescent="0.2">
      <c r="A25" s="9" t="s">
        <v>29</v>
      </c>
      <c r="B25" s="90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96">
        <v>114017683</v>
      </c>
      <c r="L25" s="4">
        <f t="shared" si="1"/>
        <v>146252235</v>
      </c>
    </row>
    <row r="26" spans="1:12" x14ac:dyDescent="0.2">
      <c r="A26" s="9" t="s">
        <v>87</v>
      </c>
      <c r="B26" s="90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96">
        <v>1014769</v>
      </c>
      <c r="L26" s="4">
        <f t="shared" si="1"/>
        <v>2181789</v>
      </c>
    </row>
    <row r="27" spans="1:12" x14ac:dyDescent="0.2">
      <c r="A27" s="10" t="s">
        <v>42</v>
      </c>
      <c r="B27" s="90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96">
        <v>18429678</v>
      </c>
      <c r="L27" s="4">
        <f t="shared" si="1"/>
        <v>29072994</v>
      </c>
    </row>
    <row r="28" spans="1:12" ht="34.5" customHeight="1" x14ac:dyDescent="0.2">
      <c r="A28" s="322" t="s">
        <v>85</v>
      </c>
      <c r="B28" s="323"/>
      <c r="C28" s="324"/>
      <c r="D28" s="84">
        <f>SUM(D6:D27)</f>
        <v>426209554</v>
      </c>
      <c r="E28" s="84">
        <f t="shared" ref="E28:I28" si="2">SUM(E6:E27)</f>
        <v>426209554</v>
      </c>
      <c r="F28" s="84">
        <f t="shared" si="2"/>
        <v>0</v>
      </c>
      <c r="G28" s="84">
        <f t="shared" si="2"/>
        <v>654581</v>
      </c>
      <c r="H28" s="84">
        <f t="shared" si="2"/>
        <v>6029120</v>
      </c>
      <c r="I28" s="84">
        <f t="shared" si="2"/>
        <v>12724484</v>
      </c>
      <c r="J28" s="84">
        <f t="shared" ref="J28:L28" si="3">SUM(J6:J27)</f>
        <v>445617739</v>
      </c>
      <c r="K28" s="97">
        <f t="shared" si="3"/>
        <v>181993126</v>
      </c>
      <c r="L28" s="84">
        <f t="shared" si="3"/>
        <v>263624613</v>
      </c>
    </row>
    <row r="29" spans="1:12" x14ac:dyDescent="0.2">
      <c r="A29" s="241" t="s">
        <v>18</v>
      </c>
      <c r="B29" s="270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27">
        <f t="shared" ref="J29:J74" si="4">SUM(E29:I29)</f>
        <v>24000</v>
      </c>
      <c r="K29" s="98">
        <v>0</v>
      </c>
      <c r="L29" s="4">
        <f t="shared" ref="L29:L74" si="5">J29-K29</f>
        <v>24000</v>
      </c>
    </row>
    <row r="30" spans="1:12" x14ac:dyDescent="0.2">
      <c r="A30" s="269"/>
      <c r="B30" s="271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27">
        <f t="shared" si="4"/>
        <v>1870</v>
      </c>
      <c r="K30" s="98">
        <v>0</v>
      </c>
      <c r="L30" s="4">
        <f t="shared" si="5"/>
        <v>1870</v>
      </c>
    </row>
    <row r="31" spans="1:12" x14ac:dyDescent="0.2">
      <c r="A31" s="269"/>
      <c r="B31" s="271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27">
        <f t="shared" si="4"/>
        <v>17574715</v>
      </c>
      <c r="K31" s="98">
        <v>3367975</v>
      </c>
      <c r="L31" s="4">
        <f t="shared" si="5"/>
        <v>14206740</v>
      </c>
    </row>
    <row r="32" spans="1:12" x14ac:dyDescent="0.2">
      <c r="A32" s="269"/>
      <c r="B32" s="271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27">
        <f t="shared" si="4"/>
        <v>24420</v>
      </c>
      <c r="K32" s="98">
        <v>24420</v>
      </c>
      <c r="L32" s="4">
        <f t="shared" si="5"/>
        <v>0</v>
      </c>
    </row>
    <row r="33" spans="1:12" x14ac:dyDescent="0.2">
      <c r="A33" s="269"/>
      <c r="B33" s="271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27">
        <f t="shared" si="4"/>
        <v>62186</v>
      </c>
      <c r="K33" s="98">
        <v>53681</v>
      </c>
      <c r="L33" s="4">
        <f t="shared" si="5"/>
        <v>8505</v>
      </c>
    </row>
    <row r="34" spans="1:12" x14ac:dyDescent="0.2">
      <c r="A34" s="269"/>
      <c r="B34" s="325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27">
        <f t="shared" si="4"/>
        <v>83000</v>
      </c>
      <c r="K34" s="98">
        <v>83000</v>
      </c>
      <c r="L34" s="4">
        <f t="shared" si="5"/>
        <v>0</v>
      </c>
    </row>
    <row r="35" spans="1:12" x14ac:dyDescent="0.2">
      <c r="A35" s="269"/>
      <c r="B35" s="243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27">
        <f t="shared" si="4"/>
        <v>2267</v>
      </c>
      <c r="K35" s="98">
        <v>2267</v>
      </c>
      <c r="L35" s="4">
        <f t="shared" si="5"/>
        <v>0</v>
      </c>
    </row>
    <row r="36" spans="1:12" x14ac:dyDescent="0.2">
      <c r="A36" s="269"/>
      <c r="B36" s="285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27">
        <f t="shared" si="4"/>
        <v>0</v>
      </c>
      <c r="K36" s="98">
        <v>0</v>
      </c>
      <c r="L36" s="4">
        <f t="shared" si="5"/>
        <v>0</v>
      </c>
    </row>
    <row r="37" spans="1:12" x14ac:dyDescent="0.2">
      <c r="A37" s="269"/>
      <c r="B37" s="285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27">
        <f t="shared" si="4"/>
        <v>332190752</v>
      </c>
      <c r="K37" s="98">
        <v>127347864</v>
      </c>
      <c r="L37" s="4">
        <f t="shared" si="5"/>
        <v>204842888</v>
      </c>
    </row>
    <row r="38" spans="1:12" x14ac:dyDescent="0.2">
      <c r="A38" s="241" t="s">
        <v>20</v>
      </c>
      <c r="B38" s="270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27">
        <f t="shared" si="4"/>
        <v>0</v>
      </c>
      <c r="K38" s="98">
        <v>0</v>
      </c>
      <c r="L38" s="4">
        <f t="shared" si="5"/>
        <v>0</v>
      </c>
    </row>
    <row r="39" spans="1:12" x14ac:dyDescent="0.2">
      <c r="A39" s="260"/>
      <c r="B39" s="271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27">
        <f t="shared" si="4"/>
        <v>16258950</v>
      </c>
      <c r="K39" s="98">
        <v>5419651</v>
      </c>
      <c r="L39" s="4">
        <f t="shared" si="5"/>
        <v>10839299</v>
      </c>
    </row>
    <row r="40" spans="1:12" x14ac:dyDescent="0.2">
      <c r="A40" s="241" t="s">
        <v>24</v>
      </c>
      <c r="B40" s="243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27">
        <f t="shared" si="4"/>
        <v>7005263</v>
      </c>
      <c r="K40" s="98">
        <v>1842527</v>
      </c>
      <c r="L40" s="4">
        <f t="shared" si="5"/>
        <v>5162736</v>
      </c>
    </row>
    <row r="41" spans="1:12" x14ac:dyDescent="0.2">
      <c r="A41" s="242"/>
      <c r="B41" s="244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27">
        <f t="shared" si="4"/>
        <v>4500000</v>
      </c>
      <c r="K41" s="98">
        <v>2200239</v>
      </c>
      <c r="L41" s="4">
        <f t="shared" si="5"/>
        <v>2299761</v>
      </c>
    </row>
    <row r="42" spans="1:12" x14ac:dyDescent="0.2">
      <c r="A42" s="241" t="s">
        <v>30</v>
      </c>
      <c r="B42" s="243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27">
        <f t="shared" si="4"/>
        <v>12736500</v>
      </c>
      <c r="K42" s="98">
        <v>5085209</v>
      </c>
      <c r="L42" s="4">
        <f t="shared" si="5"/>
        <v>7651291</v>
      </c>
    </row>
    <row r="43" spans="1:12" x14ac:dyDescent="0.2">
      <c r="A43" s="242"/>
      <c r="B43" s="244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27">
        <f t="shared" si="4"/>
        <v>50000</v>
      </c>
      <c r="K43" s="98">
        <v>50000</v>
      </c>
      <c r="L43" s="4">
        <f t="shared" si="5"/>
        <v>0</v>
      </c>
    </row>
    <row r="44" spans="1:12" x14ac:dyDescent="0.2">
      <c r="A44" s="241" t="s">
        <v>48</v>
      </c>
      <c r="B44" s="270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27">
        <f t="shared" si="4"/>
        <v>0</v>
      </c>
      <c r="K44" s="98">
        <v>0</v>
      </c>
      <c r="L44" s="4">
        <f t="shared" si="5"/>
        <v>0</v>
      </c>
    </row>
    <row r="45" spans="1:12" x14ac:dyDescent="0.2">
      <c r="A45" s="269"/>
      <c r="B45" s="271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27">
        <f t="shared" si="4"/>
        <v>0</v>
      </c>
      <c r="K45" s="98">
        <v>0</v>
      </c>
      <c r="L45" s="4">
        <f t="shared" si="5"/>
        <v>0</v>
      </c>
    </row>
    <row r="46" spans="1:12" x14ac:dyDescent="0.2">
      <c r="A46" s="269"/>
      <c r="B46" s="271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27">
        <f t="shared" si="4"/>
        <v>0</v>
      </c>
      <c r="K46" s="98">
        <v>0</v>
      </c>
      <c r="L46" s="4">
        <f t="shared" si="5"/>
        <v>0</v>
      </c>
    </row>
    <row r="47" spans="1:12" x14ac:dyDescent="0.2">
      <c r="A47" s="269"/>
      <c r="B47" s="271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27">
        <f t="shared" si="4"/>
        <v>99713</v>
      </c>
      <c r="K47" s="98">
        <v>0</v>
      </c>
      <c r="L47" s="4">
        <f t="shared" si="5"/>
        <v>99713</v>
      </c>
    </row>
    <row r="48" spans="1:12" x14ac:dyDescent="0.2">
      <c r="A48" s="269"/>
      <c r="B48" s="271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27">
        <f t="shared" si="4"/>
        <v>0</v>
      </c>
      <c r="K48" s="98">
        <v>0</v>
      </c>
      <c r="L48" s="4">
        <f t="shared" si="5"/>
        <v>0</v>
      </c>
    </row>
    <row r="49" spans="1:12" x14ac:dyDescent="0.2">
      <c r="A49" s="269"/>
      <c r="B49" s="271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27">
        <f t="shared" si="4"/>
        <v>100000</v>
      </c>
      <c r="K49" s="98">
        <v>100000</v>
      </c>
      <c r="L49" s="4">
        <f t="shared" si="5"/>
        <v>0</v>
      </c>
    </row>
    <row r="50" spans="1:12" x14ac:dyDescent="0.2">
      <c r="A50" s="269"/>
      <c r="B50" s="271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27">
        <f t="shared" si="4"/>
        <v>0</v>
      </c>
      <c r="K50" s="98">
        <v>0</v>
      </c>
      <c r="L50" s="4">
        <f t="shared" si="5"/>
        <v>0</v>
      </c>
    </row>
    <row r="51" spans="1:12" x14ac:dyDescent="0.2">
      <c r="A51" s="269"/>
      <c r="B51" s="271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27">
        <f t="shared" si="4"/>
        <v>0</v>
      </c>
      <c r="K51" s="98">
        <v>0</v>
      </c>
      <c r="L51" s="4">
        <f t="shared" si="5"/>
        <v>0</v>
      </c>
    </row>
    <row r="52" spans="1:12" x14ac:dyDescent="0.2">
      <c r="A52" s="269"/>
      <c r="B52" s="271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27">
        <f t="shared" si="4"/>
        <v>0</v>
      </c>
      <c r="K52" s="98">
        <v>0</v>
      </c>
      <c r="L52" s="4">
        <f t="shared" si="5"/>
        <v>0</v>
      </c>
    </row>
    <row r="53" spans="1:12" x14ac:dyDescent="0.2">
      <c r="A53" s="269"/>
      <c r="B53" s="271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27">
        <f t="shared" si="4"/>
        <v>0</v>
      </c>
      <c r="K53" s="98">
        <v>0</v>
      </c>
      <c r="L53" s="4">
        <f t="shared" si="5"/>
        <v>0</v>
      </c>
    </row>
    <row r="54" spans="1:12" x14ac:dyDescent="0.2">
      <c r="A54" s="269"/>
      <c r="B54" s="271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27">
        <f t="shared" si="4"/>
        <v>0</v>
      </c>
      <c r="K54" s="98">
        <v>0</v>
      </c>
      <c r="L54" s="4">
        <f t="shared" si="5"/>
        <v>0</v>
      </c>
    </row>
    <row r="55" spans="1:12" x14ac:dyDescent="0.2">
      <c r="A55" s="269"/>
      <c r="B55" s="271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27">
        <f t="shared" si="4"/>
        <v>0</v>
      </c>
      <c r="K55" s="98">
        <v>0</v>
      </c>
      <c r="L55" s="4">
        <f t="shared" si="5"/>
        <v>0</v>
      </c>
    </row>
    <row r="56" spans="1:12" x14ac:dyDescent="0.2">
      <c r="A56" s="295" t="s">
        <v>49</v>
      </c>
      <c r="B56" s="77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27">
        <f t="shared" si="4"/>
        <v>8</v>
      </c>
      <c r="K56" s="98">
        <v>8</v>
      </c>
      <c r="L56" s="4">
        <f t="shared" si="5"/>
        <v>0</v>
      </c>
    </row>
    <row r="57" spans="1:12" ht="12.75" customHeight="1" x14ac:dyDescent="0.2">
      <c r="A57" s="296"/>
      <c r="B57" s="294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27">
        <f t="shared" si="4"/>
        <v>970000</v>
      </c>
      <c r="K57" s="98">
        <v>350000</v>
      </c>
      <c r="L57" s="4">
        <f t="shared" si="5"/>
        <v>620000</v>
      </c>
    </row>
    <row r="58" spans="1:12" x14ac:dyDescent="0.2">
      <c r="A58" s="296"/>
      <c r="B58" s="294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27">
        <f t="shared" si="4"/>
        <v>10791000</v>
      </c>
      <c r="K58" s="98">
        <v>532000</v>
      </c>
      <c r="L58" s="4">
        <f t="shared" si="5"/>
        <v>10259000</v>
      </c>
    </row>
    <row r="59" spans="1:12" x14ac:dyDescent="0.2">
      <c r="A59" s="296"/>
      <c r="B59" s="294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27">
        <f t="shared" si="4"/>
        <v>3112282</v>
      </c>
      <c r="K59" s="98">
        <v>68250</v>
      </c>
      <c r="L59" s="4">
        <f t="shared" si="5"/>
        <v>3044032</v>
      </c>
    </row>
    <row r="60" spans="1:12" x14ac:dyDescent="0.2">
      <c r="A60" s="296"/>
      <c r="B60" s="294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27">
        <f t="shared" si="4"/>
        <v>230000</v>
      </c>
      <c r="K60" s="98">
        <v>0</v>
      </c>
      <c r="L60" s="4">
        <f t="shared" si="5"/>
        <v>230000</v>
      </c>
    </row>
    <row r="61" spans="1:12" x14ac:dyDescent="0.2">
      <c r="A61" s="296"/>
      <c r="B61" s="294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27">
        <f t="shared" si="4"/>
        <v>72000</v>
      </c>
      <c r="K61" s="98">
        <v>0</v>
      </c>
      <c r="L61" s="4">
        <f t="shared" si="5"/>
        <v>72000</v>
      </c>
    </row>
    <row r="62" spans="1:12" x14ac:dyDescent="0.2">
      <c r="A62" s="296"/>
      <c r="B62" s="294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27">
        <f t="shared" si="4"/>
        <v>230000</v>
      </c>
      <c r="K62" s="98">
        <v>0</v>
      </c>
      <c r="L62" s="4">
        <f t="shared" si="5"/>
        <v>230000</v>
      </c>
    </row>
    <row r="63" spans="1:12" x14ac:dyDescent="0.2">
      <c r="A63" s="296"/>
      <c r="B63" s="294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27">
        <f t="shared" si="4"/>
        <v>8009100</v>
      </c>
      <c r="K63" s="98">
        <v>750000</v>
      </c>
      <c r="L63" s="4">
        <f t="shared" si="5"/>
        <v>7259100</v>
      </c>
    </row>
    <row r="64" spans="1:12" x14ac:dyDescent="0.2">
      <c r="A64" s="296"/>
      <c r="B64" s="294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27">
        <f t="shared" si="4"/>
        <v>13999992</v>
      </c>
      <c r="K64" s="98">
        <v>210000</v>
      </c>
      <c r="L64" s="4">
        <f t="shared" si="5"/>
        <v>13789992</v>
      </c>
    </row>
    <row r="65" spans="1:12" x14ac:dyDescent="0.2">
      <c r="A65" s="296"/>
      <c r="B65" s="294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27">
        <f t="shared" si="4"/>
        <v>292100</v>
      </c>
      <c r="K65" s="98">
        <v>6370</v>
      </c>
      <c r="L65" s="4">
        <f t="shared" si="5"/>
        <v>285730</v>
      </c>
    </row>
    <row r="66" spans="1:12" x14ac:dyDescent="0.2">
      <c r="A66" s="296"/>
      <c r="B66" s="294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27">
        <f t="shared" si="4"/>
        <v>5127921</v>
      </c>
      <c r="K66" s="98">
        <v>56700</v>
      </c>
      <c r="L66" s="4">
        <f t="shared" si="5"/>
        <v>5071221</v>
      </c>
    </row>
    <row r="67" spans="1:12" x14ac:dyDescent="0.2">
      <c r="A67" s="296"/>
      <c r="B67" s="294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27">
        <f t="shared" si="4"/>
        <v>229492</v>
      </c>
      <c r="K67" s="98">
        <v>1600</v>
      </c>
      <c r="L67" s="4">
        <f t="shared" si="5"/>
        <v>227892</v>
      </c>
    </row>
    <row r="68" spans="1:12" x14ac:dyDescent="0.2">
      <c r="A68" s="296"/>
      <c r="B68" s="294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27">
        <f t="shared" si="4"/>
        <v>0</v>
      </c>
      <c r="K68" s="98">
        <v>0</v>
      </c>
      <c r="L68" s="4">
        <f t="shared" si="5"/>
        <v>0</v>
      </c>
    </row>
    <row r="69" spans="1:12" x14ac:dyDescent="0.2">
      <c r="A69" s="296"/>
      <c r="B69" s="294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27">
        <f t="shared" si="4"/>
        <v>704400</v>
      </c>
      <c r="K69" s="98">
        <v>704400</v>
      </c>
      <c r="L69" s="4">
        <f t="shared" si="5"/>
        <v>0</v>
      </c>
    </row>
    <row r="70" spans="1:12" x14ac:dyDescent="0.2">
      <c r="A70" s="296"/>
      <c r="B70" s="294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27">
        <f t="shared" si="4"/>
        <v>1818096</v>
      </c>
      <c r="K70" s="98">
        <v>1818096</v>
      </c>
      <c r="L70" s="4">
        <f t="shared" si="5"/>
        <v>0</v>
      </c>
    </row>
    <row r="71" spans="1:12" x14ac:dyDescent="0.2">
      <c r="A71" s="296"/>
      <c r="B71" s="294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27">
        <f t="shared" si="4"/>
        <v>2678560</v>
      </c>
      <c r="K71" s="98">
        <v>2568661</v>
      </c>
      <c r="L71" s="4">
        <f t="shared" si="5"/>
        <v>109899</v>
      </c>
    </row>
    <row r="72" spans="1:12" x14ac:dyDescent="0.2">
      <c r="A72" s="296"/>
      <c r="B72" s="294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27">
        <f t="shared" si="4"/>
        <v>1404285</v>
      </c>
      <c r="K72" s="98">
        <v>1374613</v>
      </c>
      <c r="L72" s="4">
        <f t="shared" si="5"/>
        <v>29672</v>
      </c>
    </row>
    <row r="73" spans="1:12" x14ac:dyDescent="0.2">
      <c r="A73" s="296"/>
      <c r="B73" s="294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27">
        <f t="shared" si="4"/>
        <v>4121943</v>
      </c>
      <c r="K73" s="98">
        <v>2302859</v>
      </c>
      <c r="L73" s="4">
        <f t="shared" si="5"/>
        <v>1819084</v>
      </c>
    </row>
    <row r="74" spans="1:12" x14ac:dyDescent="0.2">
      <c r="A74" s="297"/>
      <c r="B74" s="294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27">
        <f t="shared" si="4"/>
        <v>1112924</v>
      </c>
      <c r="K74" s="98">
        <v>351957</v>
      </c>
      <c r="L74" s="4">
        <f t="shared" si="5"/>
        <v>760967</v>
      </c>
    </row>
    <row r="75" spans="1:12" ht="23.25" customHeight="1" x14ac:dyDescent="0.2">
      <c r="A75" s="322" t="s">
        <v>86</v>
      </c>
      <c r="B75" s="323"/>
      <c r="C75" s="324"/>
      <c r="D75" s="84">
        <f>SUM(D29:D74)</f>
        <v>426209554</v>
      </c>
      <c r="E75" s="84">
        <f>SUM(E29:E74)</f>
        <v>426209554</v>
      </c>
      <c r="F75" s="84">
        <f t="shared" ref="F75:L75" si="6">SUM(F29:F74)</f>
        <v>0</v>
      </c>
      <c r="G75" s="84">
        <f t="shared" si="6"/>
        <v>654581</v>
      </c>
      <c r="H75" s="84">
        <f t="shared" si="6"/>
        <v>6029120</v>
      </c>
      <c r="I75" s="84">
        <f t="shared" si="6"/>
        <v>12724484</v>
      </c>
      <c r="J75" s="84">
        <f t="shared" si="6"/>
        <v>445617739</v>
      </c>
      <c r="K75" s="97">
        <f t="shared" si="6"/>
        <v>156672347</v>
      </c>
      <c r="L75" s="84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0">
        <v>43616</v>
      </c>
      <c r="L80" s="55"/>
    </row>
    <row r="81" spans="1:12" s="79" customFormat="1" ht="45" x14ac:dyDescent="0.2">
      <c r="A81" s="289" t="s">
        <v>101</v>
      </c>
      <c r="B81" s="290"/>
      <c r="C81" s="78" t="s">
        <v>44</v>
      </c>
      <c r="D81" s="80" t="s">
        <v>21</v>
      </c>
      <c r="E81" s="80" t="s">
        <v>113</v>
      </c>
      <c r="F81" s="81" t="s">
        <v>43</v>
      </c>
      <c r="G81" s="80" t="s">
        <v>118</v>
      </c>
      <c r="H81" s="93" t="s">
        <v>119</v>
      </c>
      <c r="I81" s="93" t="s">
        <v>120</v>
      </c>
      <c r="J81" s="80" t="s">
        <v>112</v>
      </c>
      <c r="K81" s="99" t="s">
        <v>111</v>
      </c>
    </row>
    <row r="82" spans="1:12" x14ac:dyDescent="0.2">
      <c r="A82" s="291"/>
      <c r="B82" s="278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0">
        <f t="shared" si="7"/>
        <v>149586947</v>
      </c>
    </row>
    <row r="83" spans="1:12" x14ac:dyDescent="0.2">
      <c r="A83" s="291"/>
      <c r="B83" s="278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0">
        <f t="shared" si="8"/>
        <v>4360702</v>
      </c>
    </row>
    <row r="84" spans="1:12" x14ac:dyDescent="0.2">
      <c r="A84" s="291"/>
      <c r="B84" s="278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0">
        <f t="shared" si="9"/>
        <v>0</v>
      </c>
    </row>
    <row r="85" spans="1:12" x14ac:dyDescent="0.2">
      <c r="A85" s="291"/>
      <c r="B85" s="278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0">
        <f t="shared" si="9"/>
        <v>0</v>
      </c>
    </row>
    <row r="86" spans="1:12" x14ac:dyDescent="0.2">
      <c r="A86" s="291"/>
      <c r="B86" s="278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0">
        <f t="shared" si="10"/>
        <v>796</v>
      </c>
    </row>
    <row r="87" spans="1:12" x14ac:dyDescent="0.2">
      <c r="A87" s="291"/>
      <c r="B87" s="278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1">
        <f t="shared" si="11"/>
        <v>100</v>
      </c>
    </row>
    <row r="88" spans="1:12" x14ac:dyDescent="0.2">
      <c r="A88" s="291"/>
      <c r="B88" s="278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2">
        <f t="shared" si="12"/>
        <v>153948445</v>
      </c>
      <c r="L88" s="1"/>
    </row>
    <row r="89" spans="1:12" x14ac:dyDescent="0.2">
      <c r="A89" s="291"/>
      <c r="B89" s="278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0">
        <f t="shared" si="13"/>
        <v>28044581</v>
      </c>
    </row>
    <row r="90" spans="1:12" x14ac:dyDescent="0.2">
      <c r="A90" s="291"/>
      <c r="B90" s="278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2">
        <f t="shared" si="14"/>
        <v>28044581</v>
      </c>
      <c r="L90" s="1"/>
    </row>
    <row r="91" spans="1:12" x14ac:dyDescent="0.2">
      <c r="A91" s="291"/>
      <c r="B91" s="278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2">
        <f t="shared" si="15"/>
        <v>181993126</v>
      </c>
      <c r="L91" s="1"/>
    </row>
    <row r="92" spans="1:12" x14ac:dyDescent="0.2">
      <c r="A92" s="291"/>
      <c r="B92" s="278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0">
        <f t="shared" si="16"/>
        <v>350000</v>
      </c>
    </row>
    <row r="93" spans="1:12" x14ac:dyDescent="0.2">
      <c r="A93" s="291"/>
      <c r="B93" s="278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0">
        <f t="shared" si="17"/>
        <v>532000</v>
      </c>
    </row>
    <row r="94" spans="1:12" x14ac:dyDescent="0.2">
      <c r="A94" s="291"/>
      <c r="B94" s="278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2">
        <f t="shared" si="18"/>
        <v>882000</v>
      </c>
      <c r="L94" s="1"/>
    </row>
    <row r="95" spans="1:12" x14ac:dyDescent="0.2">
      <c r="A95" s="291"/>
      <c r="B95" s="278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2">
        <f t="shared" si="19"/>
        <v>68250</v>
      </c>
      <c r="L95" s="1"/>
    </row>
    <row r="96" spans="1:12" x14ac:dyDescent="0.2">
      <c r="A96" s="291"/>
      <c r="B96" s="278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0">
        <f t="shared" si="20"/>
        <v>0</v>
      </c>
    </row>
    <row r="97" spans="1:12" x14ac:dyDescent="0.2">
      <c r="A97" s="291"/>
      <c r="B97" s="278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0">
        <f t="shared" si="21"/>
        <v>0</v>
      </c>
    </row>
    <row r="98" spans="1:12" x14ac:dyDescent="0.2">
      <c r="A98" s="291"/>
      <c r="B98" s="278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0">
        <f t="shared" si="22"/>
        <v>0</v>
      </c>
    </row>
    <row r="99" spans="1:12" x14ac:dyDescent="0.2">
      <c r="A99" s="291"/>
      <c r="B99" s="278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0">
        <f t="shared" si="23"/>
        <v>0</v>
      </c>
    </row>
    <row r="100" spans="1:12" x14ac:dyDescent="0.2">
      <c r="A100" s="291"/>
      <c r="B100" s="278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0">
        <f t="shared" si="24"/>
        <v>750000</v>
      </c>
    </row>
    <row r="101" spans="1:12" x14ac:dyDescent="0.2">
      <c r="A101" s="291"/>
      <c r="B101" s="278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1">
        <f t="shared" si="25"/>
        <v>3577983</v>
      </c>
    </row>
    <row r="102" spans="1:12" x14ac:dyDescent="0.2">
      <c r="A102" s="291"/>
      <c r="B102" s="278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0">
        <f t="shared" si="26"/>
        <v>6370</v>
      </c>
    </row>
    <row r="103" spans="1:12" x14ac:dyDescent="0.2">
      <c r="A103" s="291"/>
      <c r="B103" s="278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1">
        <f t="shared" si="27"/>
        <v>24420</v>
      </c>
    </row>
    <row r="104" spans="1:12" x14ac:dyDescent="0.2">
      <c r="A104" s="291"/>
      <c r="B104" s="278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0">
        <f t="shared" si="28"/>
        <v>110381</v>
      </c>
    </row>
    <row r="105" spans="1:12" x14ac:dyDescent="0.2">
      <c r="A105" s="291"/>
      <c r="B105" s="278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0">
        <f t="shared" si="29"/>
        <v>83000</v>
      </c>
    </row>
    <row r="106" spans="1:12" x14ac:dyDescent="0.2">
      <c r="A106" s="291"/>
      <c r="B106" s="278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0">
        <f t="shared" si="30"/>
        <v>101600</v>
      </c>
    </row>
    <row r="107" spans="1:12" x14ac:dyDescent="0.2">
      <c r="A107" s="291"/>
      <c r="B107" s="278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03">
        <f t="shared" si="31"/>
        <v>4653754</v>
      </c>
      <c r="L107" s="1"/>
    </row>
    <row r="108" spans="1:12" x14ac:dyDescent="0.2">
      <c r="A108" s="291"/>
      <c r="B108" s="278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0">
        <f t="shared" si="32"/>
        <v>0</v>
      </c>
    </row>
    <row r="109" spans="1:12" x14ac:dyDescent="0.2">
      <c r="A109" s="291"/>
      <c r="B109" s="278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0">
        <f t="shared" si="33"/>
        <v>6930003</v>
      </c>
    </row>
    <row r="110" spans="1:12" x14ac:dyDescent="0.2">
      <c r="A110" s="291"/>
      <c r="B110" s="278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0">
        <f t="shared" si="34"/>
        <v>5469651</v>
      </c>
    </row>
    <row r="111" spans="1:12" x14ac:dyDescent="0.2">
      <c r="A111" s="291"/>
      <c r="B111" s="278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2">
        <f t="shared" si="35"/>
        <v>12399654</v>
      </c>
      <c r="L111" s="1"/>
    </row>
    <row r="112" spans="1:12" x14ac:dyDescent="0.2">
      <c r="A112" s="291"/>
      <c r="B112" s="278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0">
        <f t="shared" si="36"/>
        <v>704400</v>
      </c>
    </row>
    <row r="113" spans="1:12" x14ac:dyDescent="0.2">
      <c r="A113" s="291"/>
      <c r="B113" s="278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1">
        <f t="shared" si="37"/>
        <v>1818096</v>
      </c>
    </row>
    <row r="114" spans="1:12" x14ac:dyDescent="0.2">
      <c r="A114" s="291"/>
      <c r="B114" s="278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0">
        <f t="shared" si="38"/>
        <v>2568661</v>
      </c>
    </row>
    <row r="115" spans="1:12" x14ac:dyDescent="0.2">
      <c r="A115" s="291"/>
      <c r="B115" s="278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0">
        <f t="shared" si="38"/>
        <v>1374613</v>
      </c>
    </row>
    <row r="116" spans="1:12" x14ac:dyDescent="0.2">
      <c r="A116" s="291"/>
      <c r="B116" s="278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2">
        <f t="shared" si="39"/>
        <v>4647674</v>
      </c>
      <c r="L116" s="1"/>
    </row>
    <row r="117" spans="1:12" x14ac:dyDescent="0.2">
      <c r="A117" s="291"/>
      <c r="B117" s="278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0">
        <f t="shared" si="40"/>
        <v>2302859</v>
      </c>
    </row>
    <row r="118" spans="1:12" x14ac:dyDescent="0.2">
      <c r="A118" s="291"/>
      <c r="B118" s="278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0">
        <f t="shared" si="40"/>
        <v>351957</v>
      </c>
    </row>
    <row r="119" spans="1:12" x14ac:dyDescent="0.2">
      <c r="A119" s="291"/>
      <c r="B119" s="278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2">
        <f t="shared" si="41"/>
        <v>2654816</v>
      </c>
      <c r="L119" s="1"/>
    </row>
    <row r="120" spans="1:12" x14ac:dyDescent="0.2">
      <c r="A120" s="291"/>
      <c r="B120" s="278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03">
        <f t="shared" si="42"/>
        <v>2200239</v>
      </c>
      <c r="L120" s="1"/>
    </row>
    <row r="121" spans="1:12" x14ac:dyDescent="0.2">
      <c r="A121" s="291"/>
      <c r="B121" s="278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04">
        <f t="shared" si="43"/>
        <v>127347864</v>
      </c>
      <c r="L121" s="1"/>
    </row>
    <row r="122" spans="1:12" x14ac:dyDescent="0.2">
      <c r="A122" s="292"/>
      <c r="B122" s="293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2">
        <f t="shared" si="44"/>
        <v>156672347</v>
      </c>
      <c r="L122" s="1"/>
    </row>
    <row r="123" spans="1:12" x14ac:dyDescent="0.2">
      <c r="A123" s="1"/>
      <c r="B123" s="91"/>
      <c r="C123" s="1"/>
      <c r="D123" s="1"/>
      <c r="E123" s="1"/>
      <c r="F123" s="68"/>
      <c r="G123" s="1"/>
      <c r="H123" s="1"/>
      <c r="I123" s="1"/>
      <c r="J123" s="1"/>
      <c r="K123" s="105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89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328" t="s">
        <v>82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330" t="s">
        <v>19</v>
      </c>
      <c r="B4" s="332" t="s">
        <v>0</v>
      </c>
      <c r="C4" s="330" t="s">
        <v>44</v>
      </c>
      <c r="D4" s="330" t="s">
        <v>21</v>
      </c>
      <c r="E4" s="334" t="s">
        <v>115</v>
      </c>
      <c r="F4" s="335"/>
      <c r="G4" s="335"/>
      <c r="H4" s="336"/>
      <c r="I4" s="326" t="s">
        <v>112</v>
      </c>
      <c r="J4" s="326" t="s">
        <v>111</v>
      </c>
    </row>
    <row r="5" spans="1:10" ht="42.75" customHeight="1" x14ac:dyDescent="0.2">
      <c r="A5" s="331"/>
      <c r="B5" s="333"/>
      <c r="C5" s="331"/>
      <c r="D5" s="331"/>
      <c r="E5" s="85" t="s">
        <v>43</v>
      </c>
      <c r="F5" s="88" t="s">
        <v>118</v>
      </c>
      <c r="G5" s="88" t="s">
        <v>119</v>
      </c>
      <c r="H5" s="92" t="s">
        <v>120</v>
      </c>
      <c r="I5" s="327"/>
      <c r="J5" s="327"/>
    </row>
    <row r="6" spans="1:10" x14ac:dyDescent="0.2">
      <c r="A6" s="272" t="s">
        <v>38</v>
      </c>
      <c r="B6" s="280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4">
        <f>'2019.05.31'!J6</f>
        <v>0</v>
      </c>
      <c r="J6" s="4">
        <f>'2019.05.31'!K6</f>
        <v>0</v>
      </c>
    </row>
    <row r="7" spans="1:10" x14ac:dyDescent="0.2">
      <c r="A7" s="272"/>
      <c r="B7" s="280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4">
        <f>'2019.05.31'!J7</f>
        <v>0</v>
      </c>
      <c r="J7" s="4">
        <f>'2019.05.31'!K7</f>
        <v>0</v>
      </c>
    </row>
    <row r="8" spans="1:10" x14ac:dyDescent="0.2">
      <c r="A8" s="272"/>
      <c r="B8" s="280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4">
        <f>'2019.05.31'!J8</f>
        <v>1500</v>
      </c>
      <c r="J8" s="4">
        <f>'2019.05.31'!K8</f>
        <v>796</v>
      </c>
    </row>
    <row r="9" spans="1:10" x14ac:dyDescent="0.2">
      <c r="A9" s="272"/>
      <c r="B9" s="281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4">
        <f>'2019.05.31'!J9</f>
        <v>21221604</v>
      </c>
      <c r="J9" s="4">
        <f>'2019.05.31'!K9</f>
        <v>0</v>
      </c>
    </row>
    <row r="10" spans="1:10" x14ac:dyDescent="0.2">
      <c r="A10" s="272"/>
      <c r="B10" s="282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4">
        <f>'2019.05.31'!J10</f>
        <v>10810958</v>
      </c>
      <c r="J10" s="4">
        <f>'2019.05.31'!K10</f>
        <v>10810958</v>
      </c>
    </row>
    <row r="11" spans="1:10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4">
        <f>'2019.05.31'!J11</f>
        <v>16258950</v>
      </c>
      <c r="J11" s="4">
        <f>'2019.05.31'!K11</f>
        <v>5033739</v>
      </c>
    </row>
    <row r="12" spans="1:10" x14ac:dyDescent="0.2">
      <c r="A12" s="241" t="s">
        <v>50</v>
      </c>
      <c r="B12" s="243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4">
        <f>'2019.05.31'!J12</f>
        <v>7005263</v>
      </c>
      <c r="J12" s="4">
        <f>'2019.05.31'!K12</f>
        <v>3482094</v>
      </c>
    </row>
    <row r="13" spans="1:10" x14ac:dyDescent="0.2">
      <c r="A13" s="242"/>
      <c r="B13" s="244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4">
        <f>'2019.05.31'!J13</f>
        <v>4500000</v>
      </c>
      <c r="J13" s="4">
        <f>'2019.05.31'!K13</f>
        <v>3706121</v>
      </c>
    </row>
    <row r="14" spans="1:10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4">
        <f>'2019.05.31'!J14</f>
        <v>19746500</v>
      </c>
      <c r="J14" s="4">
        <f>'2019.05.31'!K14</f>
        <v>7212167</v>
      </c>
    </row>
    <row r="15" spans="1:10" x14ac:dyDescent="0.2">
      <c r="A15" s="241" t="s">
        <v>46</v>
      </c>
      <c r="B15" s="283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4">
        <f>'2019.05.31'!J15</f>
        <v>0</v>
      </c>
      <c r="J15" s="4">
        <f>'2019.05.31'!K15</f>
        <v>0</v>
      </c>
    </row>
    <row r="16" spans="1:10" x14ac:dyDescent="0.2">
      <c r="A16" s="269"/>
      <c r="B16" s="283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4">
        <f>'2019.05.31'!J16</f>
        <v>0</v>
      </c>
      <c r="J16" s="4">
        <f>'2019.05.31'!K16</f>
        <v>0</v>
      </c>
    </row>
    <row r="17" spans="1:10" x14ac:dyDescent="0.2">
      <c r="A17" s="269"/>
      <c r="B17" s="283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4">
        <f>'2019.05.31'!J17</f>
        <v>199713</v>
      </c>
      <c r="J17" s="4">
        <f>'2019.05.31'!K17</f>
        <v>199713</v>
      </c>
    </row>
    <row r="18" spans="1:10" x14ac:dyDescent="0.2">
      <c r="A18" s="269"/>
      <c r="B18" s="283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4">
        <f>'2019.05.31'!J18</f>
        <v>0</v>
      </c>
      <c r="J18" s="4">
        <f>'2019.05.31'!K18</f>
        <v>0</v>
      </c>
    </row>
    <row r="19" spans="1:10" x14ac:dyDescent="0.2">
      <c r="A19" s="269"/>
      <c r="B19" s="283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4">
        <f>'2019.05.31'!J19</f>
        <v>0</v>
      </c>
      <c r="J19" s="4">
        <f>'2019.05.31'!K19</f>
        <v>0</v>
      </c>
    </row>
    <row r="20" spans="1:10" x14ac:dyDescent="0.2">
      <c r="A20" s="250" t="s">
        <v>47</v>
      </c>
      <c r="B20" s="243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4">
        <f>'2019.05.31'!J20</f>
        <v>37214812</v>
      </c>
      <c r="J20" s="4">
        <f>'2019.05.31'!K20</f>
        <v>396817</v>
      </c>
    </row>
    <row r="21" spans="1:10" x14ac:dyDescent="0.2">
      <c r="A21" s="251"/>
      <c r="B21" s="284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4">
        <f>'2019.05.31'!J21</f>
        <v>654581</v>
      </c>
      <c r="J21" s="4">
        <f>'2019.05.31'!K21</f>
        <v>654581</v>
      </c>
    </row>
    <row r="22" spans="1:10" x14ac:dyDescent="0.2">
      <c r="A22" s="251"/>
      <c r="B22" s="244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4">
        <f>'2019.05.31'!J22</f>
        <v>17033910</v>
      </c>
      <c r="J22" s="4">
        <f>'2019.05.31'!K22</f>
        <v>17033910</v>
      </c>
    </row>
    <row r="23" spans="1:10" x14ac:dyDescent="0.2">
      <c r="A23" s="251"/>
      <c r="B23" s="243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4">
        <f>'2019.05.31'!J23</f>
        <v>100</v>
      </c>
      <c r="J23" s="4">
        <f>'2019.05.31'!K23</f>
        <v>100</v>
      </c>
    </row>
    <row r="24" spans="1:10" x14ac:dyDescent="0.2">
      <c r="A24" s="252"/>
      <c r="B24" s="244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4">
        <f>'2019.05.31'!J24</f>
        <v>700</v>
      </c>
      <c r="J24" s="4">
        <f>'2019.05.31'!K24</f>
        <v>0</v>
      </c>
    </row>
    <row r="25" spans="1:10" x14ac:dyDescent="0.2">
      <c r="A25" s="9" t="s">
        <v>29</v>
      </c>
      <c r="B25" s="90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4">
        <f>'2019.05.31'!J25</f>
        <v>260269918</v>
      </c>
      <c r="J25" s="4">
        <f>'2019.05.31'!K25</f>
        <v>114017683</v>
      </c>
    </row>
    <row r="26" spans="1:10" x14ac:dyDescent="0.2">
      <c r="A26" s="9" t="s">
        <v>87</v>
      </c>
      <c r="B26" s="90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4">
        <f>'2019.05.31'!J26</f>
        <v>3196558</v>
      </c>
      <c r="J26" s="4">
        <f>'2019.05.31'!K26</f>
        <v>1014769</v>
      </c>
    </row>
    <row r="27" spans="1:10" x14ac:dyDescent="0.2">
      <c r="A27" s="10" t="s">
        <v>42</v>
      </c>
      <c r="B27" s="90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4">
        <f>'2019.05.31'!J27</f>
        <v>47502672</v>
      </c>
      <c r="J27" s="4">
        <f>'2019.05.31'!K27</f>
        <v>18429678</v>
      </c>
    </row>
    <row r="28" spans="1:10" ht="34.5" customHeight="1" x14ac:dyDescent="0.2">
      <c r="A28" s="337" t="s">
        <v>85</v>
      </c>
      <c r="B28" s="338"/>
      <c r="C28" s="339"/>
      <c r="D28" s="86">
        <f>SUM(D6:D27)</f>
        <v>426209554</v>
      </c>
      <c r="E28" s="86">
        <f t="shared" ref="E28:I28" si="2">SUM(E6:E27)</f>
        <v>0</v>
      </c>
      <c r="F28" s="86">
        <f t="shared" si="2"/>
        <v>654581</v>
      </c>
      <c r="G28" s="86">
        <f t="shared" si="2"/>
        <v>6029120</v>
      </c>
      <c r="H28" s="86">
        <f t="shared" si="2"/>
        <v>12724484</v>
      </c>
      <c r="I28" s="86">
        <f t="shared" si="2"/>
        <v>445617739</v>
      </c>
      <c r="J28" s="86">
        <f t="shared" ref="J28" si="3">SUM(J6:J27)</f>
        <v>181993126</v>
      </c>
    </row>
    <row r="29" spans="1:10" x14ac:dyDescent="0.2">
      <c r="A29" s="241" t="s">
        <v>18</v>
      </c>
      <c r="B29" s="270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4">
        <f>'2019.05.31'!K29</f>
        <v>0</v>
      </c>
    </row>
    <row r="30" spans="1:10" x14ac:dyDescent="0.2">
      <c r="A30" s="269"/>
      <c r="B30" s="271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4">
        <f>'2019.05.31'!K30</f>
        <v>0</v>
      </c>
    </row>
    <row r="31" spans="1:10" x14ac:dyDescent="0.2">
      <c r="A31" s="269"/>
      <c r="B31" s="271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4">
        <f>'2019.05.31'!K31</f>
        <v>3367975</v>
      </c>
    </row>
    <row r="32" spans="1:10" x14ac:dyDescent="0.2">
      <c r="A32" s="269"/>
      <c r="B32" s="271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4">
        <f>'2019.05.31'!K32</f>
        <v>24420</v>
      </c>
    </row>
    <row r="33" spans="1:10" x14ac:dyDescent="0.2">
      <c r="A33" s="269"/>
      <c r="B33" s="271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4">
        <f>'2019.05.31'!K33</f>
        <v>53681</v>
      </c>
    </row>
    <row r="34" spans="1:10" x14ac:dyDescent="0.2">
      <c r="A34" s="269"/>
      <c r="B34" s="325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4">
        <f>'2019.05.31'!K34</f>
        <v>83000</v>
      </c>
    </row>
    <row r="35" spans="1:10" x14ac:dyDescent="0.2">
      <c r="A35" s="269"/>
      <c r="B35" s="243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4">
        <f>'2019.05.31'!K35</f>
        <v>2267</v>
      </c>
    </row>
    <row r="36" spans="1:10" x14ac:dyDescent="0.2">
      <c r="A36" s="269"/>
      <c r="B36" s="285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4">
        <f>'2019.05.31'!K36</f>
        <v>0</v>
      </c>
    </row>
    <row r="37" spans="1:10" x14ac:dyDescent="0.2">
      <c r="A37" s="269"/>
      <c r="B37" s="285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4">
        <f>'2019.05.31'!K37</f>
        <v>127347864</v>
      </c>
    </row>
    <row r="38" spans="1:10" x14ac:dyDescent="0.2">
      <c r="A38" s="241" t="s">
        <v>20</v>
      </c>
      <c r="B38" s="270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4">
        <f>'2019.05.31'!K38</f>
        <v>0</v>
      </c>
    </row>
    <row r="39" spans="1:10" x14ac:dyDescent="0.2">
      <c r="A39" s="260"/>
      <c r="B39" s="271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4">
        <f>'2019.05.31'!K39</f>
        <v>5419651</v>
      </c>
    </row>
    <row r="40" spans="1:10" x14ac:dyDescent="0.2">
      <c r="A40" s="241" t="s">
        <v>24</v>
      </c>
      <c r="B40" s="243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4">
        <f>'2019.05.31'!K40</f>
        <v>1842527</v>
      </c>
    </row>
    <row r="41" spans="1:10" x14ac:dyDescent="0.2">
      <c r="A41" s="242"/>
      <c r="B41" s="244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4">
        <f>'2019.05.31'!K41</f>
        <v>2200239</v>
      </c>
    </row>
    <row r="42" spans="1:10" x14ac:dyDescent="0.2">
      <c r="A42" s="241" t="s">
        <v>30</v>
      </c>
      <c r="B42" s="243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4">
        <f>'2019.05.31'!K42</f>
        <v>5085209</v>
      </c>
    </row>
    <row r="43" spans="1:10" x14ac:dyDescent="0.2">
      <c r="A43" s="242"/>
      <c r="B43" s="244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4">
        <f>'2019.05.31'!K43</f>
        <v>50000</v>
      </c>
    </row>
    <row r="44" spans="1:10" x14ac:dyDescent="0.2">
      <c r="A44" s="241" t="s">
        <v>48</v>
      </c>
      <c r="B44" s="270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4">
        <f>'2019.05.31'!K44</f>
        <v>0</v>
      </c>
    </row>
    <row r="45" spans="1:10" x14ac:dyDescent="0.2">
      <c r="A45" s="269"/>
      <c r="B45" s="271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4">
        <f>'2019.05.31'!K45</f>
        <v>0</v>
      </c>
    </row>
    <row r="46" spans="1:10" x14ac:dyDescent="0.2">
      <c r="A46" s="269"/>
      <c r="B46" s="271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4">
        <f>'2019.05.31'!K46</f>
        <v>0</v>
      </c>
    </row>
    <row r="47" spans="1:10" x14ac:dyDescent="0.2">
      <c r="A47" s="269"/>
      <c r="B47" s="271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4">
        <v>500</v>
      </c>
    </row>
    <row r="48" spans="1:10" x14ac:dyDescent="0.2">
      <c r="A48" s="269"/>
      <c r="B48" s="271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4">
        <f>'2019.05.31'!K48</f>
        <v>0</v>
      </c>
    </row>
    <row r="49" spans="1:10" x14ac:dyDescent="0.2">
      <c r="A49" s="269"/>
      <c r="B49" s="271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4">
        <f>'2019.05.31'!K49</f>
        <v>100000</v>
      </c>
    </row>
    <row r="50" spans="1:10" x14ac:dyDescent="0.2">
      <c r="A50" s="269"/>
      <c r="B50" s="271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4">
        <f>'2019.05.31'!K50</f>
        <v>0</v>
      </c>
    </row>
    <row r="51" spans="1:10" x14ac:dyDescent="0.2">
      <c r="A51" s="269"/>
      <c r="B51" s="271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4">
        <f>'2019.05.31'!K51</f>
        <v>0</v>
      </c>
    </row>
    <row r="52" spans="1:10" x14ac:dyDescent="0.2">
      <c r="A52" s="269"/>
      <c r="B52" s="271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4">
        <f>'2019.05.31'!K52</f>
        <v>0</v>
      </c>
    </row>
    <row r="53" spans="1:10" x14ac:dyDescent="0.2">
      <c r="A53" s="269"/>
      <c r="B53" s="271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4">
        <f>'2019.05.31'!K53</f>
        <v>0</v>
      </c>
    </row>
    <row r="54" spans="1:10" x14ac:dyDescent="0.2">
      <c r="A54" s="269"/>
      <c r="B54" s="271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4">
        <f>'2019.05.31'!K54</f>
        <v>0</v>
      </c>
    </row>
    <row r="55" spans="1:10" x14ac:dyDescent="0.2">
      <c r="A55" s="269"/>
      <c r="B55" s="271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4">
        <f>'2019.05.31'!K55</f>
        <v>0</v>
      </c>
    </row>
    <row r="56" spans="1:10" x14ac:dyDescent="0.2">
      <c r="A56" s="295" t="s">
        <v>49</v>
      </c>
      <c r="B56" s="77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4">
        <f>'2019.05.31'!K56</f>
        <v>8</v>
      </c>
    </row>
    <row r="57" spans="1:10" ht="12.75" customHeight="1" x14ac:dyDescent="0.2">
      <c r="A57" s="296"/>
      <c r="B57" s="294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4">
        <f>'2019.05.31'!K57</f>
        <v>350000</v>
      </c>
    </row>
    <row r="58" spans="1:10" x14ac:dyDescent="0.2">
      <c r="A58" s="296"/>
      <c r="B58" s="294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4">
        <f>'2019.05.31'!K58</f>
        <v>532000</v>
      </c>
    </row>
    <row r="59" spans="1:10" x14ac:dyDescent="0.2">
      <c r="A59" s="296"/>
      <c r="B59" s="294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4">
        <f>'2019.05.31'!K59</f>
        <v>68250</v>
      </c>
    </row>
    <row r="60" spans="1:10" x14ac:dyDescent="0.2">
      <c r="A60" s="296"/>
      <c r="B60" s="294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4">
        <f>'2019.05.31'!K60</f>
        <v>0</v>
      </c>
    </row>
    <row r="61" spans="1:10" x14ac:dyDescent="0.2">
      <c r="A61" s="296"/>
      <c r="B61" s="294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4">
        <f>'2019.05.31'!K61</f>
        <v>0</v>
      </c>
    </row>
    <row r="62" spans="1:10" x14ac:dyDescent="0.2">
      <c r="A62" s="296"/>
      <c r="B62" s="294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4">
        <f>'2019.05.31'!K62</f>
        <v>0</v>
      </c>
    </row>
    <row r="63" spans="1:10" x14ac:dyDescent="0.2">
      <c r="A63" s="296"/>
      <c r="B63" s="294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4">
        <f>'2019.05.31'!K63</f>
        <v>750000</v>
      </c>
    </row>
    <row r="64" spans="1:10" x14ac:dyDescent="0.2">
      <c r="A64" s="296"/>
      <c r="B64" s="294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4">
        <f>'2019.05.31'!K64</f>
        <v>210000</v>
      </c>
    </row>
    <row r="65" spans="1:11" x14ac:dyDescent="0.2">
      <c r="A65" s="296"/>
      <c r="B65" s="294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4">
        <v>0</v>
      </c>
    </row>
    <row r="66" spans="1:11" x14ac:dyDescent="0.2">
      <c r="A66" s="296"/>
      <c r="B66" s="294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4">
        <f>'2019.05.31'!K66</f>
        <v>56700</v>
      </c>
    </row>
    <row r="67" spans="1:11" x14ac:dyDescent="0.2">
      <c r="A67" s="296"/>
      <c r="B67" s="294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4">
        <f>'2019.05.31'!K67</f>
        <v>1600</v>
      </c>
    </row>
    <row r="68" spans="1:11" x14ac:dyDescent="0.2">
      <c r="A68" s="296"/>
      <c r="B68" s="294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4">
        <f>'2019.05.31'!K68</f>
        <v>0</v>
      </c>
    </row>
    <row r="69" spans="1:11" x14ac:dyDescent="0.2">
      <c r="A69" s="296"/>
      <c r="B69" s="294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4">
        <f>'2019.05.31'!K69</f>
        <v>704400</v>
      </c>
    </row>
    <row r="70" spans="1:11" x14ac:dyDescent="0.2">
      <c r="A70" s="296"/>
      <c r="B70" s="294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4">
        <f>'2019.05.31'!K70</f>
        <v>1818096</v>
      </c>
    </row>
    <row r="71" spans="1:11" x14ac:dyDescent="0.2">
      <c r="A71" s="296"/>
      <c r="B71" s="294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4">
        <f>'2019.05.31'!K71</f>
        <v>2568661</v>
      </c>
    </row>
    <row r="72" spans="1:11" x14ac:dyDescent="0.2">
      <c r="A72" s="296"/>
      <c r="B72" s="294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4">
        <f>'2019.05.31'!K72</f>
        <v>1374613</v>
      </c>
    </row>
    <row r="73" spans="1:11" x14ac:dyDescent="0.2">
      <c r="A73" s="296"/>
      <c r="B73" s="294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4">
        <f>'2019.05.31'!K73</f>
        <v>2302859</v>
      </c>
    </row>
    <row r="74" spans="1:11" x14ac:dyDescent="0.2">
      <c r="A74" s="297"/>
      <c r="B74" s="294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4">
        <f>'2019.05.31'!K74</f>
        <v>351957</v>
      </c>
    </row>
    <row r="75" spans="1:11" ht="23.25" customHeight="1" x14ac:dyDescent="0.2">
      <c r="A75" s="337" t="s">
        <v>86</v>
      </c>
      <c r="B75" s="338"/>
      <c r="C75" s="339"/>
      <c r="D75" s="86">
        <f>SUM(D29:D74)</f>
        <v>426209554</v>
      </c>
      <c r="E75" s="86">
        <f t="shared" ref="E75:J75" si="6">SUM(E29:E74)</f>
        <v>0</v>
      </c>
      <c r="F75" s="86">
        <f t="shared" si="6"/>
        <v>654581</v>
      </c>
      <c r="G75" s="86">
        <f t="shared" si="6"/>
        <v>6029120</v>
      </c>
      <c r="H75" s="86">
        <f t="shared" si="6"/>
        <v>12724484</v>
      </c>
      <c r="I75" s="86">
        <f t="shared" si="6"/>
        <v>445617739</v>
      </c>
      <c r="J75" s="86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0">
        <v>43616</v>
      </c>
      <c r="J80" s="55"/>
      <c r="K80" s="55"/>
    </row>
    <row r="81" spans="1:11" s="79" customFormat="1" ht="43.5" customHeight="1" x14ac:dyDescent="0.2">
      <c r="A81" s="289" t="s">
        <v>101</v>
      </c>
      <c r="B81" s="290"/>
      <c r="C81" s="78" t="s">
        <v>44</v>
      </c>
      <c r="D81" s="80" t="s">
        <v>21</v>
      </c>
      <c r="E81" s="81" t="s">
        <v>43</v>
      </c>
      <c r="F81" s="80" t="s">
        <v>118</v>
      </c>
      <c r="G81" s="93" t="s">
        <v>119</v>
      </c>
      <c r="H81" s="80" t="s">
        <v>120</v>
      </c>
      <c r="I81" s="80" t="s">
        <v>112</v>
      </c>
      <c r="J81" s="82" t="s">
        <v>111</v>
      </c>
    </row>
    <row r="82" spans="1:11" x14ac:dyDescent="0.2">
      <c r="A82" s="291"/>
      <c r="B82" s="278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291"/>
      <c r="B83" s="278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291"/>
      <c r="B84" s="278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291"/>
      <c r="B85" s="278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291"/>
      <c r="B86" s="278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291"/>
      <c r="B87" s="278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291"/>
      <c r="B88" s="278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291"/>
      <c r="B89" s="278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291"/>
      <c r="B90" s="278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291"/>
      <c r="B91" s="278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291"/>
      <c r="B92" s="278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291"/>
      <c r="B93" s="278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291"/>
      <c r="B94" s="278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291"/>
      <c r="B95" s="278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291"/>
      <c r="B96" s="278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291"/>
      <c r="B97" s="278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291"/>
      <c r="B98" s="278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291"/>
      <c r="B99" s="278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291"/>
      <c r="B100" s="278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291"/>
      <c r="B101" s="278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291"/>
      <c r="B102" s="278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291"/>
      <c r="B103" s="278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291"/>
      <c r="B104" s="278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291"/>
      <c r="B105" s="278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291"/>
      <c r="B106" s="278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291"/>
      <c r="B107" s="278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291"/>
      <c r="B108" s="278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291"/>
      <c r="B109" s="278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291"/>
      <c r="B110" s="278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291"/>
      <c r="B111" s="278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291"/>
      <c r="B112" s="278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291"/>
      <c r="B113" s="278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291"/>
      <c r="B114" s="278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291"/>
      <c r="B115" s="278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291"/>
      <c r="B116" s="278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291"/>
      <c r="B117" s="278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291"/>
      <c r="B118" s="278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291"/>
      <c r="B119" s="278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291"/>
      <c r="B120" s="278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291"/>
      <c r="B121" s="278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292"/>
      <c r="B122" s="293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1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44:A55"/>
    <mergeCell ref="B44:B55"/>
    <mergeCell ref="A56:A74"/>
    <mergeCell ref="B57:B74"/>
    <mergeCell ref="A75:C75"/>
    <mergeCell ref="A38:A39"/>
    <mergeCell ref="B38:B39"/>
    <mergeCell ref="A40:A41"/>
    <mergeCell ref="B40:B41"/>
    <mergeCell ref="A42:A43"/>
    <mergeCell ref="B42:B43"/>
    <mergeCell ref="B12:B13"/>
    <mergeCell ref="A20:A24"/>
    <mergeCell ref="B20:B22"/>
    <mergeCell ref="A28:C28"/>
    <mergeCell ref="A29:A37"/>
    <mergeCell ref="B29:B34"/>
    <mergeCell ref="B35:B37"/>
    <mergeCell ref="B23:B24"/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40" t="s">
        <v>82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42" t="s">
        <v>19</v>
      </c>
      <c r="B4" s="344" t="s">
        <v>0</v>
      </c>
      <c r="C4" s="342" t="s">
        <v>44</v>
      </c>
      <c r="D4" s="342" t="s">
        <v>21</v>
      </c>
      <c r="E4" s="346" t="s">
        <v>112</v>
      </c>
      <c r="F4" s="348" t="s">
        <v>123</v>
      </c>
      <c r="G4" s="349"/>
      <c r="H4" s="349"/>
      <c r="I4" s="350"/>
      <c r="J4" s="346" t="s">
        <v>121</v>
      </c>
      <c r="K4" s="351" t="s">
        <v>122</v>
      </c>
      <c r="L4" s="352" t="s">
        <v>124</v>
      </c>
    </row>
    <row r="5" spans="1:12" ht="32.25" customHeight="1" x14ac:dyDescent="0.2">
      <c r="A5" s="343"/>
      <c r="B5" s="345"/>
      <c r="C5" s="343"/>
      <c r="D5" s="343"/>
      <c r="E5" s="347"/>
      <c r="F5" s="106" t="s">
        <v>43</v>
      </c>
      <c r="G5" s="107" t="s">
        <v>126</v>
      </c>
      <c r="H5" s="107" t="s">
        <v>83</v>
      </c>
      <c r="I5" s="107" t="s">
        <v>83</v>
      </c>
      <c r="J5" s="347"/>
      <c r="K5" s="351"/>
      <c r="L5" s="352"/>
    </row>
    <row r="6" spans="1:12" x14ac:dyDescent="0.2">
      <c r="A6" s="272" t="s">
        <v>38</v>
      </c>
      <c r="B6" s="2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">
      <c r="A7" s="272"/>
      <c r="B7" s="2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96">
        <v>0</v>
      </c>
      <c r="L7" s="4">
        <f t="shared" ref="L7:L28" si="1">J7-K7</f>
        <v>0</v>
      </c>
    </row>
    <row r="8" spans="1:12" x14ac:dyDescent="0.2">
      <c r="A8" s="272"/>
      <c r="B8" s="2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935</v>
      </c>
      <c r="L8" s="4">
        <f t="shared" si="1"/>
        <v>565</v>
      </c>
    </row>
    <row r="9" spans="1:12" x14ac:dyDescent="0.2">
      <c r="A9" s="272"/>
      <c r="B9" s="281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">
      <c r="A10" s="272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6636262</v>
      </c>
      <c r="L11" s="4">
        <f t="shared" si="1"/>
        <v>9622688</v>
      </c>
    </row>
    <row r="12" spans="1:12" x14ac:dyDescent="0.2">
      <c r="A12" s="241" t="s">
        <v>50</v>
      </c>
      <c r="B12" s="243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2944293</v>
      </c>
      <c r="L12" s="4">
        <f t="shared" si="1"/>
        <v>4060970</v>
      </c>
    </row>
    <row r="13" spans="1:12" x14ac:dyDescent="0.2">
      <c r="A13" s="242"/>
      <c r="B13" s="24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3852610</v>
      </c>
      <c r="L13" s="4">
        <f t="shared" si="1"/>
        <v>647390</v>
      </c>
    </row>
    <row r="14" spans="1:12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8176375</v>
      </c>
      <c r="L14" s="4">
        <f t="shared" si="1"/>
        <v>11570125</v>
      </c>
    </row>
    <row r="15" spans="1:12" x14ac:dyDescent="0.2">
      <c r="A15" s="241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69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69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69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69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50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">
      <c r="A21" s="251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51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51"/>
      <c r="B23" s="243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96">
        <v>200</v>
      </c>
      <c r="L23" s="38">
        <f t="shared" si="1"/>
        <v>0</v>
      </c>
    </row>
    <row r="24" spans="1:12" x14ac:dyDescent="0.2">
      <c r="A24" s="252"/>
      <c r="B24" s="244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96">
        <v>0</v>
      </c>
      <c r="L24" s="4">
        <f t="shared" si="1"/>
        <v>600</v>
      </c>
    </row>
    <row r="25" spans="1:12" ht="38.25" x14ac:dyDescent="0.2">
      <c r="A25" s="110" t="s">
        <v>125</v>
      </c>
      <c r="B25" s="46" t="s">
        <v>4</v>
      </c>
      <c r="C25" s="111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96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0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96">
        <v>129168699</v>
      </c>
      <c r="L26" s="4">
        <f t="shared" si="1"/>
        <v>131101219</v>
      </c>
    </row>
    <row r="27" spans="1:12" x14ac:dyDescent="0.2">
      <c r="A27" s="9" t="s">
        <v>87</v>
      </c>
      <c r="B27" s="90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96">
        <v>1014769</v>
      </c>
      <c r="L27" s="4">
        <f t="shared" si="1"/>
        <v>2181789</v>
      </c>
    </row>
    <row r="28" spans="1:12" x14ac:dyDescent="0.2">
      <c r="A28" s="10" t="s">
        <v>42</v>
      </c>
      <c r="B28" s="90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96">
        <v>22169942</v>
      </c>
      <c r="L28" s="4">
        <f t="shared" si="1"/>
        <v>25332730</v>
      </c>
    </row>
    <row r="29" spans="1:12" ht="34.5" customHeight="1" x14ac:dyDescent="0.2">
      <c r="A29" s="353" t="s">
        <v>85</v>
      </c>
      <c r="B29" s="354"/>
      <c r="C29" s="355"/>
      <c r="D29" s="108">
        <f>SUM(D6:D28)</f>
        <v>426209554</v>
      </c>
      <c r="E29" s="108">
        <f t="shared" ref="E29:L29" si="4">SUM(E6:E28)</f>
        <v>445617739</v>
      </c>
      <c r="F29" s="108">
        <f t="shared" si="4"/>
        <v>0</v>
      </c>
      <c r="G29" s="108">
        <f t="shared" si="4"/>
        <v>3250000</v>
      </c>
      <c r="H29" s="108">
        <f t="shared" si="4"/>
        <v>0</v>
      </c>
      <c r="I29" s="108">
        <f t="shared" si="4"/>
        <v>0</v>
      </c>
      <c r="J29" s="108">
        <f t="shared" si="4"/>
        <v>448867739</v>
      </c>
      <c r="K29" s="109">
        <f t="shared" si="4"/>
        <v>203060064</v>
      </c>
      <c r="L29" s="108">
        <f t="shared" si="4"/>
        <v>245807675</v>
      </c>
    </row>
    <row r="30" spans="1:12" x14ac:dyDescent="0.2">
      <c r="A30" s="241" t="s">
        <v>18</v>
      </c>
      <c r="B30" s="270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98">
        <v>0</v>
      </c>
      <c r="L30" s="4">
        <f t="shared" ref="L30:L75" si="6">J30-K30</f>
        <v>24000</v>
      </c>
    </row>
    <row r="31" spans="1:12" x14ac:dyDescent="0.2">
      <c r="A31" s="269"/>
      <c r="B31" s="271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98">
        <v>0</v>
      </c>
      <c r="L31" s="4">
        <f t="shared" si="6"/>
        <v>1870</v>
      </c>
    </row>
    <row r="32" spans="1:12" x14ac:dyDescent="0.2">
      <c r="A32" s="269"/>
      <c r="B32" s="271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98">
        <v>4026196</v>
      </c>
      <c r="L32" s="4">
        <f t="shared" si="6"/>
        <v>13540041</v>
      </c>
    </row>
    <row r="33" spans="1:12" x14ac:dyDescent="0.2">
      <c r="A33" s="269"/>
      <c r="B33" s="271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98">
        <v>24420</v>
      </c>
      <c r="L33" s="4">
        <f t="shared" si="6"/>
        <v>0</v>
      </c>
    </row>
    <row r="34" spans="1:12" x14ac:dyDescent="0.2">
      <c r="A34" s="269"/>
      <c r="B34" s="271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98">
        <v>54896</v>
      </c>
      <c r="L34" s="4">
        <f t="shared" si="6"/>
        <v>15768</v>
      </c>
    </row>
    <row r="35" spans="1:12" x14ac:dyDescent="0.2">
      <c r="A35" s="269"/>
      <c r="B35" s="325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98">
        <v>83000</v>
      </c>
      <c r="L35" s="4">
        <f t="shared" si="6"/>
        <v>0</v>
      </c>
    </row>
    <row r="36" spans="1:12" x14ac:dyDescent="0.2">
      <c r="A36" s="269"/>
      <c r="B36" s="243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98">
        <v>2267</v>
      </c>
      <c r="L36" s="4">
        <f t="shared" si="6"/>
        <v>0</v>
      </c>
    </row>
    <row r="37" spans="1:12" x14ac:dyDescent="0.2">
      <c r="A37" s="269"/>
      <c r="B37" s="285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98">
        <v>0</v>
      </c>
      <c r="L37" s="4">
        <f t="shared" si="6"/>
        <v>0</v>
      </c>
    </row>
    <row r="38" spans="1:12" x14ac:dyDescent="0.2">
      <c r="A38" s="269"/>
      <c r="B38" s="285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98">
        <v>152353410</v>
      </c>
      <c r="L38" s="4">
        <f t="shared" si="6"/>
        <v>179837342</v>
      </c>
    </row>
    <row r="39" spans="1:12" x14ac:dyDescent="0.2">
      <c r="A39" s="241" t="s">
        <v>20</v>
      </c>
      <c r="B39" s="270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98">
        <v>0</v>
      </c>
      <c r="L39" s="4">
        <f t="shared" si="6"/>
        <v>0</v>
      </c>
    </row>
    <row r="40" spans="1:12" x14ac:dyDescent="0.2">
      <c r="A40" s="260"/>
      <c r="B40" s="271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98">
        <v>6774563</v>
      </c>
      <c r="L40" s="4">
        <f t="shared" si="6"/>
        <v>9484387</v>
      </c>
    </row>
    <row r="41" spans="1:12" x14ac:dyDescent="0.2">
      <c r="A41" s="241" t="s">
        <v>24</v>
      </c>
      <c r="B41" s="243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98">
        <v>1842527</v>
      </c>
      <c r="L41" s="4">
        <f t="shared" si="6"/>
        <v>5162736</v>
      </c>
    </row>
    <row r="42" spans="1:12" x14ac:dyDescent="0.2">
      <c r="A42" s="242"/>
      <c r="B42" s="244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98">
        <v>3700239</v>
      </c>
      <c r="L42" s="4">
        <f t="shared" si="6"/>
        <v>799761</v>
      </c>
    </row>
    <row r="43" spans="1:12" x14ac:dyDescent="0.2">
      <c r="A43" s="241" t="s">
        <v>30</v>
      </c>
      <c r="B43" s="243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98">
        <v>5085209</v>
      </c>
      <c r="L43" s="4">
        <f t="shared" si="6"/>
        <v>7651291</v>
      </c>
    </row>
    <row r="44" spans="1:12" x14ac:dyDescent="0.2">
      <c r="A44" s="242"/>
      <c r="B44" s="244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98">
        <v>50000</v>
      </c>
      <c r="L44" s="4">
        <f t="shared" si="6"/>
        <v>0</v>
      </c>
    </row>
    <row r="45" spans="1:12" x14ac:dyDescent="0.2">
      <c r="A45" s="241" t="s">
        <v>48</v>
      </c>
      <c r="B45" s="270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98">
        <v>0</v>
      </c>
      <c r="L45" s="4">
        <f t="shared" si="6"/>
        <v>0</v>
      </c>
    </row>
    <row r="46" spans="1:12" x14ac:dyDescent="0.2">
      <c r="A46" s="269"/>
      <c r="B46" s="271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98">
        <v>0</v>
      </c>
      <c r="L46" s="4">
        <f t="shared" si="6"/>
        <v>0</v>
      </c>
    </row>
    <row r="47" spans="1:12" x14ac:dyDescent="0.2">
      <c r="A47" s="269"/>
      <c r="B47" s="271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98">
        <v>0</v>
      </c>
      <c r="L47" s="4">
        <f t="shared" si="6"/>
        <v>0</v>
      </c>
    </row>
    <row r="48" spans="1:12" x14ac:dyDescent="0.2">
      <c r="A48" s="269"/>
      <c r="B48" s="271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98">
        <v>500</v>
      </c>
      <c r="L48" s="4">
        <f t="shared" si="6"/>
        <v>99213</v>
      </c>
    </row>
    <row r="49" spans="1:12" x14ac:dyDescent="0.2">
      <c r="A49" s="269"/>
      <c r="B49" s="271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98">
        <v>0</v>
      </c>
      <c r="L49" s="4">
        <f t="shared" si="6"/>
        <v>0</v>
      </c>
    </row>
    <row r="50" spans="1:12" x14ac:dyDescent="0.2">
      <c r="A50" s="269"/>
      <c r="B50" s="271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98">
        <v>100000</v>
      </c>
      <c r="L50" s="4">
        <f t="shared" si="6"/>
        <v>0</v>
      </c>
    </row>
    <row r="51" spans="1:12" x14ac:dyDescent="0.2">
      <c r="A51" s="269"/>
      <c r="B51" s="271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98">
        <v>0</v>
      </c>
      <c r="L51" s="4">
        <f t="shared" si="6"/>
        <v>0</v>
      </c>
    </row>
    <row r="52" spans="1:12" x14ac:dyDescent="0.2">
      <c r="A52" s="269"/>
      <c r="B52" s="271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98">
        <v>0</v>
      </c>
      <c r="L52" s="4">
        <f t="shared" si="6"/>
        <v>0</v>
      </c>
    </row>
    <row r="53" spans="1:12" x14ac:dyDescent="0.2">
      <c r="A53" s="269"/>
      <c r="B53" s="271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98">
        <v>0</v>
      </c>
      <c r="L53" s="4">
        <f t="shared" si="6"/>
        <v>0</v>
      </c>
    </row>
    <row r="54" spans="1:12" x14ac:dyDescent="0.2">
      <c r="A54" s="269"/>
      <c r="B54" s="271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98">
        <v>0</v>
      </c>
      <c r="L54" s="4">
        <f t="shared" si="6"/>
        <v>0</v>
      </c>
    </row>
    <row r="55" spans="1:12" x14ac:dyDescent="0.2">
      <c r="A55" s="269"/>
      <c r="B55" s="271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98">
        <v>0</v>
      </c>
      <c r="L55" s="4">
        <f t="shared" si="6"/>
        <v>0</v>
      </c>
    </row>
    <row r="56" spans="1:12" x14ac:dyDescent="0.2">
      <c r="A56" s="269"/>
      <c r="B56" s="271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98">
        <v>0</v>
      </c>
      <c r="L56" s="4">
        <f t="shared" si="6"/>
        <v>0</v>
      </c>
    </row>
    <row r="57" spans="1:12" x14ac:dyDescent="0.2">
      <c r="A57" s="295" t="s">
        <v>49</v>
      </c>
      <c r="B57" s="77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98">
        <v>8</v>
      </c>
      <c r="L57" s="4">
        <f t="shared" si="6"/>
        <v>0</v>
      </c>
    </row>
    <row r="58" spans="1:12" ht="12.75" customHeight="1" x14ac:dyDescent="0.2">
      <c r="A58" s="296"/>
      <c r="B58" s="294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98">
        <v>420000</v>
      </c>
      <c r="L58" s="4">
        <f t="shared" si="6"/>
        <v>550000</v>
      </c>
    </row>
    <row r="59" spans="1:12" x14ac:dyDescent="0.2">
      <c r="A59" s="296"/>
      <c r="B59" s="294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98">
        <v>634000</v>
      </c>
      <c r="L59" s="4">
        <f t="shared" si="6"/>
        <v>10157000</v>
      </c>
    </row>
    <row r="60" spans="1:12" x14ac:dyDescent="0.2">
      <c r="A60" s="296"/>
      <c r="B60" s="294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98">
        <v>81900</v>
      </c>
      <c r="L60" s="4">
        <f t="shared" si="6"/>
        <v>3030382</v>
      </c>
    </row>
    <row r="61" spans="1:12" x14ac:dyDescent="0.2">
      <c r="A61" s="296"/>
      <c r="B61" s="294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98">
        <v>0</v>
      </c>
      <c r="L61" s="4">
        <f t="shared" si="6"/>
        <v>230000</v>
      </c>
    </row>
    <row r="62" spans="1:12" x14ac:dyDescent="0.2">
      <c r="A62" s="296"/>
      <c r="B62" s="294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98">
        <v>0</v>
      </c>
      <c r="L62" s="4">
        <f t="shared" si="6"/>
        <v>72000</v>
      </c>
    </row>
    <row r="63" spans="1:12" x14ac:dyDescent="0.2">
      <c r="A63" s="296"/>
      <c r="B63" s="294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98">
        <v>0</v>
      </c>
      <c r="L63" s="4">
        <f t="shared" si="6"/>
        <v>230000</v>
      </c>
    </row>
    <row r="64" spans="1:12" x14ac:dyDescent="0.2">
      <c r="A64" s="296"/>
      <c r="B64" s="294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98">
        <v>750000</v>
      </c>
      <c r="L64" s="4">
        <f t="shared" si="6"/>
        <v>7259100</v>
      </c>
    </row>
    <row r="65" spans="1:12" x14ac:dyDescent="0.2">
      <c r="A65" s="296"/>
      <c r="B65" s="294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98">
        <v>2016000</v>
      </c>
      <c r="L65" s="4">
        <f t="shared" si="6"/>
        <v>11983992</v>
      </c>
    </row>
    <row r="66" spans="1:12" x14ac:dyDescent="0.2">
      <c r="A66" s="296"/>
      <c r="B66" s="294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98">
        <v>0</v>
      </c>
      <c r="L66" s="4">
        <f t="shared" si="6"/>
        <v>292100</v>
      </c>
    </row>
    <row r="67" spans="1:12" x14ac:dyDescent="0.2">
      <c r="A67" s="296"/>
      <c r="B67" s="294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98">
        <v>544320</v>
      </c>
      <c r="L67" s="4">
        <f t="shared" si="6"/>
        <v>4583601</v>
      </c>
    </row>
    <row r="68" spans="1:12" x14ac:dyDescent="0.2">
      <c r="A68" s="296"/>
      <c r="B68" s="294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98">
        <v>1600</v>
      </c>
      <c r="L68" s="4">
        <f t="shared" si="6"/>
        <v>227892</v>
      </c>
    </row>
    <row r="69" spans="1:12" x14ac:dyDescent="0.2">
      <c r="A69" s="296"/>
      <c r="B69" s="294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98">
        <v>0</v>
      </c>
      <c r="L69" s="4">
        <f t="shared" si="6"/>
        <v>0</v>
      </c>
    </row>
    <row r="70" spans="1:12" x14ac:dyDescent="0.2">
      <c r="A70" s="296"/>
      <c r="B70" s="294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98">
        <v>704400</v>
      </c>
      <c r="L70" s="4">
        <f t="shared" si="6"/>
        <v>0</v>
      </c>
    </row>
    <row r="71" spans="1:12" x14ac:dyDescent="0.2">
      <c r="A71" s="296"/>
      <c r="B71" s="294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98">
        <v>1818096</v>
      </c>
      <c r="L71" s="4">
        <f t="shared" si="6"/>
        <v>0</v>
      </c>
    </row>
    <row r="72" spans="1:12" x14ac:dyDescent="0.2">
      <c r="A72" s="296"/>
      <c r="B72" s="294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98">
        <v>2568661</v>
      </c>
      <c r="L72" s="4">
        <f t="shared" si="6"/>
        <v>109899</v>
      </c>
    </row>
    <row r="73" spans="1:12" x14ac:dyDescent="0.2">
      <c r="A73" s="296"/>
      <c r="B73" s="294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98">
        <v>1374613</v>
      </c>
      <c r="L73" s="4">
        <f t="shared" si="6"/>
        <v>29672</v>
      </c>
    </row>
    <row r="74" spans="1:12" x14ac:dyDescent="0.2">
      <c r="A74" s="296"/>
      <c r="B74" s="294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98">
        <v>2302859</v>
      </c>
      <c r="L74" s="4">
        <f t="shared" si="6"/>
        <v>1819084</v>
      </c>
    </row>
    <row r="75" spans="1:12" x14ac:dyDescent="0.2">
      <c r="A75" s="297"/>
      <c r="B75" s="294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98">
        <v>351957</v>
      </c>
      <c r="L75" s="4">
        <f t="shared" si="6"/>
        <v>760967</v>
      </c>
    </row>
    <row r="76" spans="1:12" ht="38.25" x14ac:dyDescent="0.2">
      <c r="A76" s="110" t="s">
        <v>127</v>
      </c>
      <c r="B76" s="46" t="s">
        <v>128</v>
      </c>
      <c r="C76" s="111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98">
        <v>0</v>
      </c>
      <c r="L76" s="4">
        <f t="shared" ref="L76" si="8">J76-K76</f>
        <v>3250000</v>
      </c>
    </row>
    <row r="77" spans="1:12" ht="23.25" customHeight="1" x14ac:dyDescent="0.2">
      <c r="A77" s="353" t="s">
        <v>86</v>
      </c>
      <c r="B77" s="354"/>
      <c r="C77" s="355"/>
      <c r="D77" s="108">
        <f>SUM(D30:D76)</f>
        <v>426209554</v>
      </c>
      <c r="E77" s="108">
        <f t="shared" ref="E77:L77" si="9">SUM(E30:E76)</f>
        <v>445617739</v>
      </c>
      <c r="F77" s="108">
        <f t="shared" si="9"/>
        <v>0</v>
      </c>
      <c r="G77" s="108">
        <f t="shared" si="9"/>
        <v>3250000</v>
      </c>
      <c r="H77" s="108">
        <f t="shared" si="9"/>
        <v>0</v>
      </c>
      <c r="I77" s="108">
        <f t="shared" si="9"/>
        <v>0</v>
      </c>
      <c r="J77" s="108">
        <f t="shared" si="9"/>
        <v>448867739</v>
      </c>
      <c r="K77" s="108">
        <f t="shared" si="9"/>
        <v>187665641</v>
      </c>
      <c r="L77" s="10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0">
        <v>43646</v>
      </c>
      <c r="L82" s="55"/>
    </row>
    <row r="83" spans="1:12" s="79" customFormat="1" ht="33.75" x14ac:dyDescent="0.2">
      <c r="A83" s="289" t="s">
        <v>101</v>
      </c>
      <c r="B83" s="290"/>
      <c r="C83" s="78" t="s">
        <v>44</v>
      </c>
      <c r="D83" s="80" t="s">
        <v>21</v>
      </c>
      <c r="E83" s="80" t="s">
        <v>112</v>
      </c>
      <c r="F83" s="81" t="s">
        <v>43</v>
      </c>
      <c r="G83" s="93" t="s">
        <v>126</v>
      </c>
      <c r="H83" s="93" t="s">
        <v>83</v>
      </c>
      <c r="I83" s="93" t="s">
        <v>83</v>
      </c>
      <c r="J83" s="80" t="s">
        <v>121</v>
      </c>
      <c r="K83" s="99" t="s">
        <v>122</v>
      </c>
    </row>
    <row r="84" spans="1:12" x14ac:dyDescent="0.2">
      <c r="A84" s="291"/>
      <c r="B84" s="278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291"/>
      <c r="B85" s="278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0">
        <f t="shared" si="11"/>
        <v>4507191</v>
      </c>
    </row>
    <row r="86" spans="1:12" x14ac:dyDescent="0.2">
      <c r="A86" s="291"/>
      <c r="B86" s="278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0">
        <f t="shared" si="12"/>
        <v>0</v>
      </c>
    </row>
    <row r="87" spans="1:12" x14ac:dyDescent="0.2">
      <c r="A87" s="291"/>
      <c r="B87" s="278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0">
        <f t="shared" si="12"/>
        <v>0</v>
      </c>
    </row>
    <row r="88" spans="1:12" x14ac:dyDescent="0.2">
      <c r="A88" s="291"/>
      <c r="B88" s="278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0">
        <f t="shared" si="13"/>
        <v>935</v>
      </c>
    </row>
    <row r="89" spans="1:12" x14ac:dyDescent="0.2">
      <c r="A89" s="291"/>
      <c r="B89" s="278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1">
        <f t="shared" si="14"/>
        <v>200</v>
      </c>
    </row>
    <row r="90" spans="1:12" x14ac:dyDescent="0.2">
      <c r="A90" s="291"/>
      <c r="B90" s="278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2">
        <f t="shared" si="15"/>
        <v>175015283</v>
      </c>
      <c r="L90" s="1"/>
    </row>
    <row r="91" spans="1:12" x14ac:dyDescent="0.2">
      <c r="A91" s="291"/>
      <c r="B91" s="278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0">
        <f t="shared" si="16"/>
        <v>28044581</v>
      </c>
    </row>
    <row r="92" spans="1:12" x14ac:dyDescent="0.2">
      <c r="A92" s="291"/>
      <c r="B92" s="278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2">
        <f t="shared" si="17"/>
        <v>28044581</v>
      </c>
      <c r="L92" s="1"/>
    </row>
    <row r="93" spans="1:12" x14ac:dyDescent="0.2">
      <c r="A93" s="291"/>
      <c r="B93" s="278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2">
        <f t="shared" si="18"/>
        <v>203060064</v>
      </c>
      <c r="L93" s="1"/>
    </row>
    <row r="94" spans="1:12" x14ac:dyDescent="0.2">
      <c r="A94" s="291"/>
      <c r="B94" s="278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0">
        <f t="shared" si="19"/>
        <v>420000</v>
      </c>
    </row>
    <row r="95" spans="1:12" x14ac:dyDescent="0.2">
      <c r="A95" s="291"/>
      <c r="B95" s="278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0">
        <f t="shared" si="20"/>
        <v>634000</v>
      </c>
    </row>
    <row r="96" spans="1:12" x14ac:dyDescent="0.2">
      <c r="A96" s="291"/>
      <c r="B96" s="278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2">
        <f t="shared" si="21"/>
        <v>1054000</v>
      </c>
      <c r="L96" s="1"/>
    </row>
    <row r="97" spans="1:12" x14ac:dyDescent="0.2">
      <c r="A97" s="291"/>
      <c r="B97" s="278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2">
        <f t="shared" si="22"/>
        <v>81900</v>
      </c>
      <c r="L97" s="1"/>
    </row>
    <row r="98" spans="1:12" x14ac:dyDescent="0.2">
      <c r="A98" s="291"/>
      <c r="B98" s="278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0">
        <f t="shared" si="23"/>
        <v>0</v>
      </c>
    </row>
    <row r="99" spans="1:12" x14ac:dyDescent="0.2">
      <c r="A99" s="291"/>
      <c r="B99" s="278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0">
        <f t="shared" si="24"/>
        <v>0</v>
      </c>
    </row>
    <row r="100" spans="1:12" x14ac:dyDescent="0.2">
      <c r="A100" s="291"/>
      <c r="B100" s="278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0">
        <f t="shared" si="25"/>
        <v>0</v>
      </c>
    </row>
    <row r="101" spans="1:12" x14ac:dyDescent="0.2">
      <c r="A101" s="291"/>
      <c r="B101" s="278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0">
        <f t="shared" si="26"/>
        <v>0</v>
      </c>
    </row>
    <row r="102" spans="1:12" x14ac:dyDescent="0.2">
      <c r="A102" s="291"/>
      <c r="B102" s="278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0">
        <f t="shared" si="27"/>
        <v>750000</v>
      </c>
    </row>
    <row r="103" spans="1:12" x14ac:dyDescent="0.2">
      <c r="A103" s="291"/>
      <c r="B103" s="278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291"/>
      <c r="B104" s="278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0">
        <f t="shared" si="29"/>
        <v>0</v>
      </c>
    </row>
    <row r="105" spans="1:12" x14ac:dyDescent="0.2">
      <c r="A105" s="291"/>
      <c r="B105" s="278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1">
        <f t="shared" si="30"/>
        <v>24420</v>
      </c>
    </row>
    <row r="106" spans="1:12" x14ac:dyDescent="0.2">
      <c r="A106" s="291"/>
      <c r="B106" s="278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0">
        <f t="shared" si="31"/>
        <v>599216</v>
      </c>
    </row>
    <row r="107" spans="1:12" x14ac:dyDescent="0.2">
      <c r="A107" s="291"/>
      <c r="B107" s="278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0">
        <f t="shared" si="32"/>
        <v>83000</v>
      </c>
    </row>
    <row r="108" spans="1:12" x14ac:dyDescent="0.2">
      <c r="A108" s="291"/>
      <c r="B108" s="278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0">
        <f t="shared" si="33"/>
        <v>101600</v>
      </c>
    </row>
    <row r="109" spans="1:12" x14ac:dyDescent="0.2">
      <c r="A109" s="291"/>
      <c r="B109" s="278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291"/>
      <c r="B110" s="278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0">
        <f t="shared" si="35"/>
        <v>0</v>
      </c>
    </row>
    <row r="111" spans="1:12" x14ac:dyDescent="0.2">
      <c r="A111" s="291"/>
      <c r="B111" s="278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0">
        <f t="shared" si="36"/>
        <v>6930003</v>
      </c>
    </row>
    <row r="112" spans="1:12" x14ac:dyDescent="0.2">
      <c r="A112" s="291"/>
      <c r="B112" s="278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0">
        <f t="shared" si="37"/>
        <v>6824563</v>
      </c>
    </row>
    <row r="113" spans="1:12" x14ac:dyDescent="0.2">
      <c r="A113" s="291"/>
      <c r="B113" s="278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2">
        <f t="shared" si="38"/>
        <v>13754566</v>
      </c>
      <c r="L113" s="1"/>
    </row>
    <row r="114" spans="1:12" x14ac:dyDescent="0.2">
      <c r="A114" s="291"/>
      <c r="B114" s="278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0">
        <f t="shared" si="39"/>
        <v>704400</v>
      </c>
    </row>
    <row r="115" spans="1:12" x14ac:dyDescent="0.2">
      <c r="A115" s="291"/>
      <c r="B115" s="278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1">
        <f t="shared" si="40"/>
        <v>1818096</v>
      </c>
    </row>
    <row r="116" spans="1:12" x14ac:dyDescent="0.2">
      <c r="A116" s="291"/>
      <c r="B116" s="278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0">
        <f t="shared" si="41"/>
        <v>2568661</v>
      </c>
    </row>
    <row r="117" spans="1:12" x14ac:dyDescent="0.2">
      <c r="A117" s="291"/>
      <c r="B117" s="278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0">
        <f t="shared" si="41"/>
        <v>1374613</v>
      </c>
    </row>
    <row r="118" spans="1:12" x14ac:dyDescent="0.2">
      <c r="A118" s="291"/>
      <c r="B118" s="278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2">
        <f>J73+J72+J70+J54+J53+J52+J51+J71</f>
        <v>6605341</v>
      </c>
      <c r="K118" s="102">
        <f>K73+K72+K70+K54+K53+K52+K51+K71</f>
        <v>6465770</v>
      </c>
      <c r="L118" s="1"/>
    </row>
    <row r="119" spans="1:12" x14ac:dyDescent="0.2">
      <c r="A119" s="291"/>
      <c r="B119" s="278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0">
        <f t="shared" si="43"/>
        <v>2302859</v>
      </c>
    </row>
    <row r="120" spans="1:12" x14ac:dyDescent="0.2">
      <c r="A120" s="291"/>
      <c r="B120" s="278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0">
        <f t="shared" si="43"/>
        <v>351957</v>
      </c>
    </row>
    <row r="121" spans="1:12" x14ac:dyDescent="0.2">
      <c r="A121" s="291"/>
      <c r="B121" s="278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2">
        <f t="shared" si="44"/>
        <v>2654816</v>
      </c>
      <c r="L121" s="1"/>
    </row>
    <row r="122" spans="1:12" x14ac:dyDescent="0.2">
      <c r="A122" s="291"/>
      <c r="B122" s="278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03">
        <f t="shared" si="45"/>
        <v>3700239</v>
      </c>
      <c r="L122" s="1"/>
    </row>
    <row r="123" spans="1:12" x14ac:dyDescent="0.2">
      <c r="A123" s="291"/>
      <c r="B123" s="278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04">
        <f t="shared" si="46"/>
        <v>152353410</v>
      </c>
      <c r="L123" s="1"/>
    </row>
    <row r="124" spans="1:12" x14ac:dyDescent="0.2">
      <c r="A124" s="292"/>
      <c r="B124" s="293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1"/>
      <c r="C125" s="1"/>
      <c r="D125" s="1"/>
      <c r="E125" s="1"/>
      <c r="F125" s="68"/>
      <c r="G125" s="1"/>
      <c r="H125" s="1"/>
      <c r="I125" s="1"/>
      <c r="J125" s="1"/>
      <c r="K125" s="105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  <mergeCell ref="A12:A13"/>
    <mergeCell ref="B12:B13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56" t="s">
        <v>82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58" t="s">
        <v>19</v>
      </c>
      <c r="B4" s="360" t="s">
        <v>0</v>
      </c>
      <c r="C4" s="358" t="s">
        <v>44</v>
      </c>
      <c r="D4" s="358" t="s">
        <v>21</v>
      </c>
      <c r="E4" s="362" t="s">
        <v>121</v>
      </c>
      <c r="F4" s="364" t="s">
        <v>130</v>
      </c>
      <c r="G4" s="365"/>
      <c r="H4" s="365"/>
      <c r="I4" s="366"/>
      <c r="J4" s="362" t="s">
        <v>129</v>
      </c>
      <c r="K4" s="367" t="s">
        <v>133</v>
      </c>
      <c r="L4" s="368" t="s">
        <v>131</v>
      </c>
    </row>
    <row r="5" spans="1:12" ht="32.25" customHeight="1" x14ac:dyDescent="0.2">
      <c r="A5" s="359"/>
      <c r="B5" s="361"/>
      <c r="C5" s="359"/>
      <c r="D5" s="359"/>
      <c r="E5" s="363"/>
      <c r="F5" s="112" t="s">
        <v>43</v>
      </c>
      <c r="G5" s="113" t="s">
        <v>126</v>
      </c>
      <c r="H5" s="113" t="s">
        <v>83</v>
      </c>
      <c r="I5" s="113" t="s">
        <v>83</v>
      </c>
      <c r="J5" s="363"/>
      <c r="K5" s="367"/>
      <c r="L5" s="368"/>
    </row>
    <row r="6" spans="1:12" x14ac:dyDescent="0.2">
      <c r="A6" s="272" t="s">
        <v>38</v>
      </c>
      <c r="B6" s="2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/>
      <c r="K6" s="96">
        <v>0</v>
      </c>
      <c r="L6" s="4">
        <f>J6-K6</f>
        <v>0</v>
      </c>
    </row>
    <row r="7" spans="1:12" x14ac:dyDescent="0.2">
      <c r="A7" s="272"/>
      <c r="B7" s="2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96">
        <v>0</v>
      </c>
      <c r="L7" s="4">
        <f t="shared" ref="L7:L29" si="1">J7-K7</f>
        <v>0</v>
      </c>
    </row>
    <row r="8" spans="1:12" x14ac:dyDescent="0.2">
      <c r="A8" s="272"/>
      <c r="B8" s="2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1087</v>
      </c>
      <c r="L8" s="4">
        <f t="shared" si="1"/>
        <v>413</v>
      </c>
    </row>
    <row r="9" spans="1:12" x14ac:dyDescent="0.2">
      <c r="A9" s="272"/>
      <c r="B9" s="281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17">
        <v>0</v>
      </c>
      <c r="L9" s="4">
        <f t="shared" si="1"/>
        <v>2468000</v>
      </c>
    </row>
    <row r="10" spans="1:12" x14ac:dyDescent="0.2">
      <c r="A10" s="272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241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3585473</v>
      </c>
      <c r="L11" s="4">
        <f t="shared" si="1"/>
        <v>3419790</v>
      </c>
    </row>
    <row r="12" spans="1:12" x14ac:dyDescent="0.2">
      <c r="A12" s="242"/>
      <c r="B12" s="2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3970487</v>
      </c>
      <c r="L12" s="4">
        <f t="shared" si="1"/>
        <v>529513</v>
      </c>
    </row>
    <row r="13" spans="1:12" x14ac:dyDescent="0.2">
      <c r="A13" s="8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10012683</v>
      </c>
      <c r="L13" s="4">
        <f t="shared" si="1"/>
        <v>9733817</v>
      </c>
    </row>
    <row r="14" spans="1:12" x14ac:dyDescent="0.2">
      <c r="A14" s="7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8206309</v>
      </c>
      <c r="L14" s="4">
        <f>J14-K14</f>
        <v>8052641</v>
      </c>
    </row>
    <row r="15" spans="1:12" x14ac:dyDescent="0.2">
      <c r="A15" s="241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69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69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69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69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50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">
      <c r="A21" s="251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51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51"/>
      <c r="B23" s="243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">
      <c r="A24" s="252"/>
      <c r="B24" s="244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">
      <c r="A25" s="295" t="s">
        <v>132</v>
      </c>
      <c r="B25" s="372" t="s">
        <v>4</v>
      </c>
      <c r="C25" s="111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">
      <c r="A26" s="297"/>
      <c r="B26" s="373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">
      <c r="A27" s="9" t="s">
        <v>29</v>
      </c>
      <c r="B27" s="90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96">
        <v>164666719</v>
      </c>
      <c r="L27" s="4">
        <f t="shared" si="1"/>
        <v>114356803</v>
      </c>
    </row>
    <row r="28" spans="1:12" x14ac:dyDescent="0.2">
      <c r="A28" s="9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1205730</v>
      </c>
      <c r="L28" s="4">
        <f t="shared" si="1"/>
        <v>1990828</v>
      </c>
    </row>
    <row r="29" spans="1:12" x14ac:dyDescent="0.2">
      <c r="A29" s="10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25959505</v>
      </c>
      <c r="L29" s="4">
        <f t="shared" si="1"/>
        <v>21543167</v>
      </c>
    </row>
    <row r="30" spans="1:12" ht="34.5" customHeight="1" x14ac:dyDescent="0.2">
      <c r="A30" s="369" t="s">
        <v>85</v>
      </c>
      <c r="B30" s="370"/>
      <c r="C30" s="371"/>
      <c r="D30" s="114">
        <f t="shared" ref="D30:L30" si="2">SUM(D6:D29)</f>
        <v>426209554</v>
      </c>
      <c r="E30" s="114">
        <f t="shared" si="2"/>
        <v>448867739</v>
      </c>
      <c r="F30" s="114">
        <f t="shared" si="2"/>
        <v>0</v>
      </c>
      <c r="G30" s="114">
        <f t="shared" si="2"/>
        <v>59965741</v>
      </c>
      <c r="H30" s="114">
        <f t="shared" si="2"/>
        <v>0</v>
      </c>
      <c r="I30" s="114">
        <f t="shared" si="2"/>
        <v>0</v>
      </c>
      <c r="J30" s="114">
        <f t="shared" si="2"/>
        <v>508833480</v>
      </c>
      <c r="K30" s="115">
        <f t="shared" si="2"/>
        <v>312145944</v>
      </c>
      <c r="L30" s="114">
        <f t="shared" si="2"/>
        <v>196687536</v>
      </c>
    </row>
    <row r="31" spans="1:12" x14ac:dyDescent="0.2">
      <c r="A31" s="241" t="s">
        <v>18</v>
      </c>
      <c r="B31" s="270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98">
        <v>0</v>
      </c>
      <c r="L31" s="4">
        <f t="shared" ref="L31:L86" si="4">J31-K31</f>
        <v>24000</v>
      </c>
    </row>
    <row r="32" spans="1:12" x14ac:dyDescent="0.2">
      <c r="A32" s="269"/>
      <c r="B32" s="271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>
        <v>0</v>
      </c>
      <c r="L32" s="4">
        <f t="shared" si="4"/>
        <v>1870</v>
      </c>
    </row>
    <row r="33" spans="1:12" x14ac:dyDescent="0.2">
      <c r="A33" s="269"/>
      <c r="B33" s="271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98">
        <v>4750558</v>
      </c>
      <c r="L33" s="4">
        <f t="shared" si="4"/>
        <v>12783413</v>
      </c>
    </row>
    <row r="34" spans="1:12" x14ac:dyDescent="0.2">
      <c r="A34" s="269"/>
      <c r="B34" s="271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98">
        <v>48840</v>
      </c>
      <c r="L34" s="4">
        <f t="shared" si="4"/>
        <v>0</v>
      </c>
    </row>
    <row r="35" spans="1:12" x14ac:dyDescent="0.2">
      <c r="A35" s="269"/>
      <c r="B35" s="271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98">
        <v>71182</v>
      </c>
      <c r="L35" s="4">
        <f t="shared" si="4"/>
        <v>6075</v>
      </c>
    </row>
    <row r="36" spans="1:12" x14ac:dyDescent="0.2">
      <c r="A36" s="269"/>
      <c r="B36" s="325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98">
        <v>83000</v>
      </c>
      <c r="L36" s="4">
        <f t="shared" si="4"/>
        <v>0</v>
      </c>
    </row>
    <row r="37" spans="1:12" x14ac:dyDescent="0.2">
      <c r="A37" s="269"/>
      <c r="B37" s="243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18">
        <v>3520</v>
      </c>
      <c r="L37" s="38">
        <f t="shared" si="4"/>
        <v>0</v>
      </c>
    </row>
    <row r="38" spans="1:12" x14ac:dyDescent="0.2">
      <c r="A38" s="269"/>
      <c r="B38" s="285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98">
        <v>0</v>
      </c>
      <c r="L38" s="4">
        <f t="shared" si="4"/>
        <v>0</v>
      </c>
    </row>
    <row r="39" spans="1:12" x14ac:dyDescent="0.2">
      <c r="A39" s="269"/>
      <c r="B39" s="285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98">
        <v>191830701</v>
      </c>
      <c r="L39" s="4">
        <f t="shared" si="4"/>
        <v>140360051</v>
      </c>
    </row>
    <row r="40" spans="1:12" x14ac:dyDescent="0.2">
      <c r="A40" s="241" t="s">
        <v>20</v>
      </c>
      <c r="B40" s="270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">
      <c r="A41" s="260"/>
      <c r="B41" s="271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98">
        <v>8129475</v>
      </c>
      <c r="L41" s="4">
        <f t="shared" si="4"/>
        <v>8129475</v>
      </c>
    </row>
    <row r="42" spans="1:12" x14ac:dyDescent="0.2">
      <c r="A42" s="241" t="s">
        <v>24</v>
      </c>
      <c r="B42" s="243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">
      <c r="A43" s="242"/>
      <c r="B43" s="24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">
      <c r="A44" s="241" t="s">
        <v>30</v>
      </c>
      <c r="B44" s="243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">
      <c r="A45" s="242"/>
      <c r="B45" s="24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">
      <c r="A46" s="241" t="s">
        <v>48</v>
      </c>
      <c r="B46" s="270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98">
        <v>0</v>
      </c>
      <c r="L46" s="4">
        <f t="shared" si="4"/>
        <v>0</v>
      </c>
    </row>
    <row r="47" spans="1:12" x14ac:dyDescent="0.2">
      <c r="A47" s="269"/>
      <c r="B47" s="271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98">
        <v>0</v>
      </c>
      <c r="L47" s="4">
        <f t="shared" si="4"/>
        <v>0</v>
      </c>
    </row>
    <row r="48" spans="1:12" x14ac:dyDescent="0.2">
      <c r="A48" s="269"/>
      <c r="B48" s="271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">
      <c r="A49" s="269"/>
      <c r="B49" s="271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98">
        <v>500</v>
      </c>
      <c r="L49" s="4">
        <f t="shared" si="4"/>
        <v>99213</v>
      </c>
    </row>
    <row r="50" spans="1:12" x14ac:dyDescent="0.2">
      <c r="A50" s="269"/>
      <c r="B50" s="271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9"/>
      <c r="B51" s="271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98">
        <v>100000</v>
      </c>
      <c r="L51" s="4">
        <f t="shared" si="4"/>
        <v>0</v>
      </c>
    </row>
    <row r="52" spans="1:12" x14ac:dyDescent="0.2">
      <c r="A52" s="269"/>
      <c r="B52" s="271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9"/>
      <c r="B53" s="271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">
      <c r="A54" s="269"/>
      <c r="B54" s="271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9"/>
      <c r="B55" s="271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69"/>
      <c r="B56" s="271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9"/>
      <c r="B57" s="271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95" t="s">
        <v>49</v>
      </c>
      <c r="B58" s="77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98">
        <v>8</v>
      </c>
      <c r="L58" s="4">
        <f t="shared" si="4"/>
        <v>0</v>
      </c>
    </row>
    <row r="59" spans="1:12" ht="12.75" customHeight="1" x14ac:dyDescent="0.2">
      <c r="A59" s="296"/>
      <c r="B59" s="294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98">
        <v>490000</v>
      </c>
      <c r="L59" s="4">
        <f t="shared" si="4"/>
        <v>480000</v>
      </c>
    </row>
    <row r="60" spans="1:12" x14ac:dyDescent="0.2">
      <c r="A60" s="296"/>
      <c r="B60" s="294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98">
        <v>736000</v>
      </c>
      <c r="L60" s="4">
        <f t="shared" si="4"/>
        <v>10055000</v>
      </c>
    </row>
    <row r="61" spans="1:12" x14ac:dyDescent="0.2">
      <c r="A61" s="296"/>
      <c r="B61" s="294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98">
        <v>95550</v>
      </c>
      <c r="L61" s="4">
        <f t="shared" si="4"/>
        <v>3016732</v>
      </c>
    </row>
    <row r="62" spans="1:12" x14ac:dyDescent="0.2">
      <c r="A62" s="296"/>
      <c r="B62" s="294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98">
        <v>0</v>
      </c>
      <c r="L62" s="4">
        <f t="shared" si="4"/>
        <v>230000</v>
      </c>
    </row>
    <row r="63" spans="1:12" x14ac:dyDescent="0.2">
      <c r="A63" s="296"/>
      <c r="B63" s="294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98">
        <v>0</v>
      </c>
      <c r="L63" s="4">
        <f t="shared" si="4"/>
        <v>72000</v>
      </c>
    </row>
    <row r="64" spans="1:12" x14ac:dyDescent="0.2">
      <c r="A64" s="296"/>
      <c r="B64" s="294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">
      <c r="A65" s="296"/>
      <c r="B65" s="294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98">
        <v>750000</v>
      </c>
      <c r="L65" s="4">
        <f t="shared" si="4"/>
        <v>7259100</v>
      </c>
    </row>
    <row r="66" spans="1:12" x14ac:dyDescent="0.2">
      <c r="A66" s="296"/>
      <c r="B66" s="294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98">
        <v>2436000</v>
      </c>
      <c r="L66" s="4">
        <f t="shared" si="4"/>
        <v>11563992</v>
      </c>
    </row>
    <row r="67" spans="1:12" x14ac:dyDescent="0.2">
      <c r="A67" s="296"/>
      <c r="B67" s="294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98">
        <v>0</v>
      </c>
      <c r="L67" s="4">
        <f t="shared" si="4"/>
        <v>292100</v>
      </c>
    </row>
    <row r="68" spans="1:12" x14ac:dyDescent="0.2">
      <c r="A68" s="296"/>
      <c r="B68" s="294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98">
        <v>657720</v>
      </c>
      <c r="L68" s="4">
        <f t="shared" si="4"/>
        <v>4470201</v>
      </c>
    </row>
    <row r="69" spans="1:12" x14ac:dyDescent="0.2">
      <c r="A69" s="296"/>
      <c r="B69" s="294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98">
        <v>1600</v>
      </c>
      <c r="L69" s="4">
        <f t="shared" si="4"/>
        <v>227892</v>
      </c>
    </row>
    <row r="70" spans="1:12" x14ac:dyDescent="0.2">
      <c r="A70" s="296"/>
      <c r="B70" s="294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98">
        <v>0</v>
      </c>
      <c r="L70" s="4">
        <f t="shared" si="4"/>
        <v>0</v>
      </c>
    </row>
    <row r="71" spans="1:12" x14ac:dyDescent="0.2">
      <c r="A71" s="296"/>
      <c r="B71" s="294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98">
        <v>704400</v>
      </c>
      <c r="L71" s="4">
        <f t="shared" si="4"/>
        <v>0</v>
      </c>
    </row>
    <row r="72" spans="1:12" x14ac:dyDescent="0.2">
      <c r="A72" s="296"/>
      <c r="B72" s="294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98">
        <v>1818096</v>
      </c>
      <c r="L72" s="4">
        <f t="shared" si="4"/>
        <v>0</v>
      </c>
    </row>
    <row r="73" spans="1:12" x14ac:dyDescent="0.2">
      <c r="A73" s="296"/>
      <c r="B73" s="294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98">
        <v>2568661</v>
      </c>
      <c r="L73" s="4">
        <f t="shared" si="4"/>
        <v>109899</v>
      </c>
    </row>
    <row r="74" spans="1:12" x14ac:dyDescent="0.2">
      <c r="A74" s="296"/>
      <c r="B74" s="294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98">
        <v>1374613</v>
      </c>
      <c r="L74" s="4">
        <f t="shared" si="4"/>
        <v>29672</v>
      </c>
    </row>
    <row r="75" spans="1:12" x14ac:dyDescent="0.2">
      <c r="A75" s="296"/>
      <c r="B75" s="294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98">
        <v>2302859</v>
      </c>
      <c r="L75" s="4">
        <f t="shared" si="4"/>
        <v>1819084</v>
      </c>
    </row>
    <row r="76" spans="1:12" x14ac:dyDescent="0.2">
      <c r="A76" s="297"/>
      <c r="B76" s="294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98">
        <v>351957</v>
      </c>
      <c r="L76" s="4">
        <f t="shared" si="4"/>
        <v>760967</v>
      </c>
    </row>
    <row r="77" spans="1:12" ht="16.5" customHeight="1" x14ac:dyDescent="0.2">
      <c r="A77" s="374" t="s">
        <v>127</v>
      </c>
      <c r="B77" s="372" t="s">
        <v>128</v>
      </c>
      <c r="C77" s="116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98"/>
      <c r="L77" s="4">
        <f t="shared" si="4"/>
        <v>2662762</v>
      </c>
    </row>
    <row r="78" spans="1:12" x14ac:dyDescent="0.2">
      <c r="A78" s="375"/>
      <c r="B78" s="377"/>
      <c r="C78" s="116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98"/>
      <c r="L78" s="4">
        <f t="shared" si="4"/>
        <v>519238</v>
      </c>
    </row>
    <row r="79" spans="1:12" x14ac:dyDescent="0.2">
      <c r="A79" s="375"/>
      <c r="B79" s="377"/>
      <c r="C79" s="116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98"/>
      <c r="L79" s="4">
        <f t="shared" si="4"/>
        <v>1248000</v>
      </c>
    </row>
    <row r="80" spans="1:12" x14ac:dyDescent="0.2">
      <c r="A80" s="375"/>
      <c r="B80" s="377"/>
      <c r="C80" s="116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98">
        <v>3250000</v>
      </c>
      <c r="L80" s="4">
        <f t="shared" si="4"/>
        <v>6119752</v>
      </c>
    </row>
    <row r="81" spans="1:12" x14ac:dyDescent="0.2">
      <c r="A81" s="375"/>
      <c r="B81" s="377"/>
      <c r="C81" s="116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98">
        <v>40000</v>
      </c>
      <c r="L81" s="4">
        <f t="shared" si="4"/>
        <v>0</v>
      </c>
    </row>
    <row r="82" spans="1:12" x14ac:dyDescent="0.2">
      <c r="A82" s="375"/>
      <c r="B82" s="377"/>
      <c r="C82" s="116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98"/>
      <c r="L82" s="4">
        <f t="shared" si="4"/>
        <v>262453</v>
      </c>
    </row>
    <row r="83" spans="1:12" ht="13.5" customHeight="1" x14ac:dyDescent="0.2">
      <c r="A83" s="375"/>
      <c r="B83" s="377"/>
      <c r="C83" s="116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98"/>
      <c r="L83" s="4">
        <f t="shared" si="4"/>
        <v>8077000</v>
      </c>
    </row>
    <row r="84" spans="1:12" ht="13.5" customHeight="1" x14ac:dyDescent="0.2">
      <c r="A84" s="375"/>
      <c r="B84" s="377"/>
      <c r="C84" s="116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98"/>
      <c r="L84" s="4">
        <f t="shared" si="4"/>
        <v>2251652</v>
      </c>
    </row>
    <row r="85" spans="1:12" x14ac:dyDescent="0.2">
      <c r="A85" s="375"/>
      <c r="B85" s="377"/>
      <c r="C85" s="116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98"/>
      <c r="L85" s="4">
        <f t="shared" si="4"/>
        <v>30539278</v>
      </c>
    </row>
    <row r="86" spans="1:12" x14ac:dyDescent="0.2">
      <c r="A86" s="376"/>
      <c r="B86" s="373"/>
      <c r="C86" s="116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98"/>
      <c r="L86" s="4">
        <f t="shared" si="4"/>
        <v>8245606</v>
      </c>
    </row>
    <row r="87" spans="1:12" ht="23.25" customHeight="1" x14ac:dyDescent="0.2">
      <c r="A87" s="369" t="s">
        <v>86</v>
      </c>
      <c r="B87" s="370"/>
      <c r="C87" s="371"/>
      <c r="D87" s="114">
        <f>SUM(D31:D86)</f>
        <v>426209554</v>
      </c>
      <c r="E87" s="114">
        <f t="shared" ref="E87:L87" si="5">SUM(E31:E86)</f>
        <v>448867739</v>
      </c>
      <c r="F87" s="114">
        <f t="shared" si="5"/>
        <v>0</v>
      </c>
      <c r="G87" s="114">
        <f t="shared" si="5"/>
        <v>59965741</v>
      </c>
      <c r="H87" s="114">
        <f t="shared" si="5"/>
        <v>0</v>
      </c>
      <c r="I87" s="114">
        <f t="shared" si="5"/>
        <v>0</v>
      </c>
      <c r="J87" s="114">
        <f t="shared" si="5"/>
        <v>508833480</v>
      </c>
      <c r="K87" s="114">
        <f t="shared" si="5"/>
        <v>235277872</v>
      </c>
      <c r="L87" s="114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0">
        <v>43677</v>
      </c>
      <c r="L92" s="55"/>
    </row>
    <row r="93" spans="1:12" s="79" customFormat="1" ht="33.75" x14ac:dyDescent="0.2">
      <c r="A93" s="289" t="s">
        <v>101</v>
      </c>
      <c r="B93" s="290"/>
      <c r="C93" s="78" t="s">
        <v>44</v>
      </c>
      <c r="D93" s="80" t="s">
        <v>21</v>
      </c>
      <c r="E93" s="80" t="s">
        <v>121</v>
      </c>
      <c r="F93" s="81" t="s">
        <v>43</v>
      </c>
      <c r="G93" s="93" t="s">
        <v>126</v>
      </c>
      <c r="H93" s="93" t="s">
        <v>83</v>
      </c>
      <c r="I93" s="93" t="s">
        <v>83</v>
      </c>
      <c r="J93" s="80" t="s">
        <v>129</v>
      </c>
      <c r="K93" s="99" t="s">
        <v>133</v>
      </c>
    </row>
    <row r="94" spans="1:12" x14ac:dyDescent="0.2">
      <c r="A94" s="291"/>
      <c r="B94" s="278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291"/>
      <c r="B95" s="278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291"/>
      <c r="B96" s="278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291"/>
      <c r="B97" s="278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0">
        <f t="shared" si="8"/>
        <v>0</v>
      </c>
    </row>
    <row r="98" spans="1:12" x14ac:dyDescent="0.2">
      <c r="A98" s="291"/>
      <c r="B98" s="278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0">
        <f t="shared" si="9"/>
        <v>1087</v>
      </c>
    </row>
    <row r="99" spans="1:12" x14ac:dyDescent="0.2">
      <c r="A99" s="291"/>
      <c r="B99" s="278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1">
        <f t="shared" si="10"/>
        <v>300</v>
      </c>
    </row>
    <row r="100" spans="1:12" x14ac:dyDescent="0.2">
      <c r="A100" s="291"/>
      <c r="B100" s="278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291"/>
      <c r="B101" s="278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0">
        <f t="shared" si="12"/>
        <v>28044581</v>
      </c>
    </row>
    <row r="102" spans="1:12" x14ac:dyDescent="0.2">
      <c r="A102" s="291"/>
      <c r="B102" s="278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2">
        <f t="shared" si="13"/>
        <v>28044581</v>
      </c>
      <c r="L102" s="1"/>
    </row>
    <row r="103" spans="1:12" x14ac:dyDescent="0.2">
      <c r="A103" s="291"/>
      <c r="B103" s="278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291"/>
      <c r="B104" s="278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38">
        <f t="shared" si="15"/>
        <v>490000</v>
      </c>
    </row>
    <row r="105" spans="1:12" x14ac:dyDescent="0.2">
      <c r="A105" s="291"/>
      <c r="B105" s="278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38">
        <f t="shared" si="16"/>
        <v>736000</v>
      </c>
    </row>
    <row r="106" spans="1:12" x14ac:dyDescent="0.2">
      <c r="A106" s="291"/>
      <c r="B106" s="278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291"/>
      <c r="B107" s="278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291"/>
      <c r="B108" s="278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0">
        <f t="shared" si="19"/>
        <v>0</v>
      </c>
    </row>
    <row r="109" spans="1:12" x14ac:dyDescent="0.2">
      <c r="A109" s="291"/>
      <c r="B109" s="278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0">
        <f t="shared" si="20"/>
        <v>0</v>
      </c>
    </row>
    <row r="110" spans="1:12" x14ac:dyDescent="0.2">
      <c r="A110" s="291"/>
      <c r="B110" s="278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0">
        <f t="shared" si="21"/>
        <v>0</v>
      </c>
    </row>
    <row r="111" spans="1:12" x14ac:dyDescent="0.2">
      <c r="A111" s="291"/>
      <c r="B111" s="278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291"/>
      <c r="B112" s="278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0">
        <f t="shared" si="23"/>
        <v>750000</v>
      </c>
    </row>
    <row r="113" spans="1:12" x14ac:dyDescent="0.2">
      <c r="A113" s="291"/>
      <c r="B113" s="278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291"/>
      <c r="B114" s="278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0">
        <f t="shared" si="25"/>
        <v>0</v>
      </c>
    </row>
    <row r="115" spans="1:12" x14ac:dyDescent="0.2">
      <c r="A115" s="291"/>
      <c r="B115" s="278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1">
        <f t="shared" si="26"/>
        <v>48840</v>
      </c>
    </row>
    <row r="116" spans="1:12" x14ac:dyDescent="0.2">
      <c r="A116" s="291"/>
      <c r="B116" s="278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0">
        <f t="shared" si="27"/>
        <v>728902</v>
      </c>
    </row>
    <row r="117" spans="1:12" x14ac:dyDescent="0.2">
      <c r="A117" s="291"/>
      <c r="B117" s="278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0">
        <f t="shared" si="28"/>
        <v>83000</v>
      </c>
    </row>
    <row r="118" spans="1:12" x14ac:dyDescent="0.2">
      <c r="A118" s="291"/>
      <c r="B118" s="278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291"/>
      <c r="B119" s="278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291"/>
      <c r="B120" s="278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0">
        <f t="shared" si="31"/>
        <v>0</v>
      </c>
    </row>
    <row r="121" spans="1:12" x14ac:dyDescent="0.2">
      <c r="A121" s="291"/>
      <c r="B121" s="278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19">
        <f>K44+K42+K40+K37</f>
        <v>8668362</v>
      </c>
    </row>
    <row r="122" spans="1:12" x14ac:dyDescent="0.2">
      <c r="A122" s="291"/>
      <c r="B122" s="278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0">
        <f t="shared" si="33"/>
        <v>8179475</v>
      </c>
    </row>
    <row r="123" spans="1:12" x14ac:dyDescent="0.2">
      <c r="A123" s="291"/>
      <c r="B123" s="278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2">
        <f t="shared" si="34"/>
        <v>16847837</v>
      </c>
      <c r="L123" s="1"/>
    </row>
    <row r="124" spans="1:12" x14ac:dyDescent="0.2">
      <c r="A124" s="291"/>
      <c r="B124" s="278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291"/>
      <c r="B125" s="278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1">
        <f t="shared" si="36"/>
        <v>1818096</v>
      </c>
    </row>
    <row r="126" spans="1:12" x14ac:dyDescent="0.2">
      <c r="A126" s="291"/>
      <c r="B126" s="278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291"/>
      <c r="B127" s="278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291"/>
      <c r="B128" s="278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291"/>
      <c r="B129" s="278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291"/>
      <c r="B130" s="278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291"/>
      <c r="B131" s="278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291"/>
      <c r="B132" s="278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03">
        <f t="shared" si="43"/>
        <v>3967790</v>
      </c>
      <c r="L132" s="1"/>
    </row>
    <row r="133" spans="1:12" x14ac:dyDescent="0.2">
      <c r="A133" s="291"/>
      <c r="B133" s="278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04">
        <f t="shared" si="44"/>
        <v>191830701</v>
      </c>
      <c r="L133" s="1"/>
    </row>
    <row r="134" spans="1:12" x14ac:dyDescent="0.2">
      <c r="A134" s="292"/>
      <c r="B134" s="293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1"/>
      <c r="C135" s="1"/>
      <c r="D135" s="1"/>
      <c r="E135" s="1"/>
      <c r="F135" s="68"/>
      <c r="G135" s="1"/>
      <c r="H135" s="1"/>
      <c r="I135" s="1"/>
      <c r="J135" s="1"/>
      <c r="K135" s="105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  <mergeCell ref="A30:C30"/>
    <mergeCell ref="A31:A39"/>
    <mergeCell ref="B31:B36"/>
    <mergeCell ref="B37:B39"/>
    <mergeCell ref="A25:A26"/>
    <mergeCell ref="B25:B26"/>
    <mergeCell ref="A11:A12"/>
    <mergeCell ref="B11:B12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91" t="s">
        <v>82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93" t="s">
        <v>19</v>
      </c>
      <c r="B4" s="395" t="s">
        <v>0</v>
      </c>
      <c r="C4" s="393" t="s">
        <v>44</v>
      </c>
      <c r="D4" s="393" t="s">
        <v>21</v>
      </c>
      <c r="E4" s="397" t="s">
        <v>129</v>
      </c>
      <c r="F4" s="399" t="s">
        <v>134</v>
      </c>
      <c r="G4" s="400"/>
      <c r="H4" s="400"/>
      <c r="I4" s="401"/>
      <c r="J4" s="397" t="s">
        <v>137</v>
      </c>
      <c r="K4" s="402" t="s">
        <v>135</v>
      </c>
      <c r="L4" s="403" t="s">
        <v>136</v>
      </c>
    </row>
    <row r="5" spans="1:12" ht="32.25" customHeight="1" x14ac:dyDescent="0.2">
      <c r="A5" s="394"/>
      <c r="B5" s="396"/>
      <c r="C5" s="394"/>
      <c r="D5" s="394"/>
      <c r="E5" s="398"/>
      <c r="F5" s="120" t="s">
        <v>43</v>
      </c>
      <c r="G5" s="121" t="s">
        <v>126</v>
      </c>
      <c r="H5" s="121" t="s">
        <v>83</v>
      </c>
      <c r="I5" s="121" t="s">
        <v>141</v>
      </c>
      <c r="J5" s="398"/>
      <c r="K5" s="402"/>
      <c r="L5" s="403"/>
    </row>
    <row r="6" spans="1:12" x14ac:dyDescent="0.2">
      <c r="A6" s="384" t="s">
        <v>38</v>
      </c>
      <c r="B6" s="280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96">
        <v>40000</v>
      </c>
      <c r="L6" s="4">
        <f>J6-K6</f>
        <v>0</v>
      </c>
    </row>
    <row r="7" spans="1:12" x14ac:dyDescent="0.2">
      <c r="A7" s="384"/>
      <c r="B7" s="280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96">
        <v>10800</v>
      </c>
      <c r="L7" s="4">
        <f t="shared" ref="L7:L29" si="1">J7-K7</f>
        <v>0</v>
      </c>
    </row>
    <row r="8" spans="1:12" x14ac:dyDescent="0.2">
      <c r="A8" s="384"/>
      <c r="B8" s="2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1181</v>
      </c>
      <c r="L8" s="4">
        <f t="shared" si="1"/>
        <v>319</v>
      </c>
    </row>
    <row r="9" spans="1:12" x14ac:dyDescent="0.2">
      <c r="A9" s="384"/>
      <c r="B9" s="2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4">
        <f t="shared" si="1"/>
        <v>0</v>
      </c>
    </row>
    <row r="10" spans="1:12" x14ac:dyDescent="0.2">
      <c r="A10" s="384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5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3638366</v>
      </c>
      <c r="L11" s="4">
        <f t="shared" si="1"/>
        <v>3366897</v>
      </c>
    </row>
    <row r="12" spans="1:12" x14ac:dyDescent="0.2">
      <c r="A12" s="386"/>
      <c r="B12" s="2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3975367</v>
      </c>
      <c r="L12" s="4">
        <f t="shared" si="1"/>
        <v>524633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10044808</v>
      </c>
      <c r="L13" s="4">
        <f t="shared" si="1"/>
        <v>9701692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8235221</v>
      </c>
      <c r="L14" s="4">
        <f>J14-K14</f>
        <v>8023729</v>
      </c>
    </row>
    <row r="15" spans="1:12" x14ac:dyDescent="0.2">
      <c r="A15" s="385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/>
      <c r="L15" s="4">
        <f t="shared" si="1"/>
        <v>0</v>
      </c>
    </row>
    <row r="16" spans="1:12" x14ac:dyDescent="0.2">
      <c r="A16" s="387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/>
      <c r="L16" s="4">
        <f t="shared" si="1"/>
        <v>0</v>
      </c>
    </row>
    <row r="17" spans="1:12" x14ac:dyDescent="0.2">
      <c r="A17" s="387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387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/>
      <c r="L18" s="4">
        <f t="shared" si="1"/>
        <v>0</v>
      </c>
    </row>
    <row r="19" spans="1:12" x14ac:dyDescent="0.2">
      <c r="A19" s="387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/>
      <c r="L19" s="4">
        <f t="shared" si="1"/>
        <v>0</v>
      </c>
    </row>
    <row r="20" spans="1:12" x14ac:dyDescent="0.2">
      <c r="A20" s="388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">
      <c r="A21" s="389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389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389"/>
      <c r="B23" s="243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">
      <c r="A24" s="390"/>
      <c r="B24" s="24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">
      <c r="A25" s="385" t="s">
        <v>132</v>
      </c>
      <c r="B25" s="37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">
      <c r="A26" s="386"/>
      <c r="B26" s="373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">
      <c r="A27" s="126" t="s">
        <v>29</v>
      </c>
      <c r="B27" s="90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96">
        <v>181920749</v>
      </c>
      <c r="L27" s="4">
        <f t="shared" si="1"/>
        <v>97102773</v>
      </c>
    </row>
    <row r="28" spans="1:12" x14ac:dyDescent="0.2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1392626</v>
      </c>
      <c r="L28" s="4">
        <f t="shared" si="1"/>
        <v>1803932</v>
      </c>
    </row>
    <row r="29" spans="1:12" x14ac:dyDescent="0.2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29700325</v>
      </c>
      <c r="L29" s="4">
        <f t="shared" si="1"/>
        <v>17802347</v>
      </c>
    </row>
    <row r="30" spans="1:12" ht="34.5" customHeight="1" x14ac:dyDescent="0.2">
      <c r="A30" s="381" t="s">
        <v>85</v>
      </c>
      <c r="B30" s="382"/>
      <c r="C30" s="383"/>
      <c r="D30" s="122">
        <f t="shared" ref="D30:L30" si="2">SUM(D6:D29)</f>
        <v>426209554</v>
      </c>
      <c r="E30" s="122">
        <f t="shared" si="2"/>
        <v>508833480</v>
      </c>
      <c r="F30" s="122">
        <f t="shared" si="2"/>
        <v>0</v>
      </c>
      <c r="G30" s="122">
        <f t="shared" si="2"/>
        <v>0</v>
      </c>
      <c r="H30" s="122">
        <f t="shared" si="2"/>
        <v>0</v>
      </c>
      <c r="I30" s="122">
        <f t="shared" si="2"/>
        <v>50800</v>
      </c>
      <c r="J30" s="122">
        <f t="shared" si="2"/>
        <v>508884280</v>
      </c>
      <c r="K30" s="123">
        <f t="shared" si="2"/>
        <v>335965394</v>
      </c>
      <c r="L30" s="122">
        <f t="shared" si="2"/>
        <v>172918886</v>
      </c>
    </row>
    <row r="31" spans="1:12" x14ac:dyDescent="0.2">
      <c r="A31" s="241" t="s">
        <v>18</v>
      </c>
      <c r="B31" s="28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98"/>
      <c r="L31" s="4">
        <f t="shared" ref="L31:L90" si="4">J31-K31</f>
        <v>24000</v>
      </c>
    </row>
    <row r="32" spans="1:12" x14ac:dyDescent="0.2">
      <c r="A32" s="269"/>
      <c r="B32" s="28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/>
      <c r="L32" s="4">
        <f t="shared" si="4"/>
        <v>1870</v>
      </c>
    </row>
    <row r="33" spans="1:12" x14ac:dyDescent="0.2">
      <c r="A33" s="269"/>
      <c r="B33" s="28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98">
        <v>50000</v>
      </c>
      <c r="L33" s="4">
        <f t="shared" si="4"/>
        <v>0</v>
      </c>
    </row>
    <row r="34" spans="1:12" x14ac:dyDescent="0.2">
      <c r="A34" s="269"/>
      <c r="B34" s="287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98">
        <v>5381112</v>
      </c>
      <c r="L34" s="4">
        <f t="shared" si="4"/>
        <v>12071846</v>
      </c>
    </row>
    <row r="35" spans="1:12" x14ac:dyDescent="0.2">
      <c r="A35" s="269"/>
      <c r="B35" s="287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98">
        <v>73260</v>
      </c>
      <c r="L35" s="4">
        <f t="shared" si="4"/>
        <v>0</v>
      </c>
    </row>
    <row r="36" spans="1:12" x14ac:dyDescent="0.2">
      <c r="A36" s="269"/>
      <c r="B36" s="287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98">
        <v>78990</v>
      </c>
      <c r="L36" s="4">
        <f t="shared" si="4"/>
        <v>15660</v>
      </c>
    </row>
    <row r="37" spans="1:12" x14ac:dyDescent="0.2">
      <c r="A37" s="269"/>
      <c r="B37" s="28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98">
        <v>83000</v>
      </c>
      <c r="L37" s="4">
        <f t="shared" si="4"/>
        <v>0</v>
      </c>
    </row>
    <row r="38" spans="1:12" x14ac:dyDescent="0.2">
      <c r="A38" s="269"/>
      <c r="B38" s="288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98">
        <v>40000</v>
      </c>
      <c r="L38" s="4">
        <f t="shared" si="4"/>
        <v>0</v>
      </c>
    </row>
    <row r="39" spans="1:12" x14ac:dyDescent="0.2">
      <c r="A39" s="269"/>
      <c r="B39" s="243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18">
        <v>3520</v>
      </c>
      <c r="L39" s="38">
        <f t="shared" si="4"/>
        <v>0</v>
      </c>
    </row>
    <row r="40" spans="1:12" x14ac:dyDescent="0.2">
      <c r="A40" s="269"/>
      <c r="B40" s="28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">
      <c r="A41" s="269"/>
      <c r="B41" s="285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98">
        <v>215480447</v>
      </c>
      <c r="L41" s="4">
        <f t="shared" si="4"/>
        <v>116710305</v>
      </c>
    </row>
    <row r="42" spans="1:12" x14ac:dyDescent="0.2">
      <c r="A42" s="241" t="s">
        <v>24</v>
      </c>
      <c r="B42" s="243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">
      <c r="A43" s="242"/>
      <c r="B43" s="24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">
      <c r="A44" s="241" t="s">
        <v>30</v>
      </c>
      <c r="B44" s="243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">
      <c r="A45" s="242"/>
      <c r="B45" s="24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">
      <c r="A46" s="241" t="s">
        <v>138</v>
      </c>
      <c r="B46" s="270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98">
        <v>0</v>
      </c>
      <c r="L46" s="4">
        <f>J46-K46</f>
        <v>0</v>
      </c>
    </row>
    <row r="47" spans="1:12" x14ac:dyDescent="0.2">
      <c r="A47" s="260"/>
      <c r="B47" s="271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98">
        <v>9484387</v>
      </c>
      <c r="L47" s="4">
        <f>J47-K47</f>
        <v>6774563</v>
      </c>
    </row>
    <row r="48" spans="1:12" x14ac:dyDescent="0.2">
      <c r="A48" s="241" t="s">
        <v>48</v>
      </c>
      <c r="B48" s="270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">
      <c r="A49" s="269"/>
      <c r="B49" s="271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">
      <c r="A50" s="269"/>
      <c r="B50" s="271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9"/>
      <c r="B51" s="271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98">
        <v>500</v>
      </c>
      <c r="L51" s="4">
        <f t="shared" si="4"/>
        <v>99213</v>
      </c>
    </row>
    <row r="52" spans="1:12" x14ac:dyDescent="0.2">
      <c r="A52" s="269"/>
      <c r="B52" s="271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9"/>
      <c r="B53" s="271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98">
        <v>100000</v>
      </c>
      <c r="L53" s="4">
        <f t="shared" si="4"/>
        <v>0</v>
      </c>
    </row>
    <row r="54" spans="1:12" x14ac:dyDescent="0.2">
      <c r="A54" s="269"/>
      <c r="B54" s="271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9"/>
      <c r="B55" s="271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69"/>
      <c r="B56" s="271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9"/>
      <c r="B57" s="271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9"/>
      <c r="B58" s="271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9"/>
      <c r="B59" s="271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41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98">
        <v>8</v>
      </c>
      <c r="L60" s="4">
        <f t="shared" si="4"/>
        <v>0</v>
      </c>
    </row>
    <row r="61" spans="1:12" ht="12.75" customHeight="1" x14ac:dyDescent="0.2">
      <c r="A61" s="269"/>
      <c r="B61" s="294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98">
        <v>560000</v>
      </c>
      <c r="L61" s="4">
        <f t="shared" si="4"/>
        <v>410000</v>
      </c>
    </row>
    <row r="62" spans="1:12" x14ac:dyDescent="0.2">
      <c r="A62" s="269"/>
      <c r="B62" s="294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98">
        <v>736000</v>
      </c>
      <c r="L62" s="4">
        <f t="shared" si="4"/>
        <v>10055000</v>
      </c>
    </row>
    <row r="63" spans="1:12" x14ac:dyDescent="0.2">
      <c r="A63" s="269"/>
      <c r="B63" s="294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98">
        <v>107800</v>
      </c>
      <c r="L63" s="4">
        <f t="shared" si="4"/>
        <v>3004482</v>
      </c>
    </row>
    <row r="64" spans="1:12" x14ac:dyDescent="0.2">
      <c r="A64" s="269"/>
      <c r="B64" s="294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">
      <c r="A65" s="269"/>
      <c r="B65" s="294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98">
        <v>0</v>
      </c>
      <c r="L65" s="4">
        <f t="shared" si="4"/>
        <v>72000</v>
      </c>
    </row>
    <row r="66" spans="1:12" x14ac:dyDescent="0.2">
      <c r="A66" s="269"/>
      <c r="B66" s="294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69"/>
      <c r="B67" s="294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98">
        <v>750000</v>
      </c>
      <c r="L67" s="4">
        <f t="shared" si="4"/>
        <v>7259100</v>
      </c>
    </row>
    <row r="68" spans="1:12" x14ac:dyDescent="0.2">
      <c r="A68" s="269"/>
      <c r="B68" s="294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98">
        <v>2436000</v>
      </c>
      <c r="L68" s="4">
        <f t="shared" si="4"/>
        <v>11563992</v>
      </c>
    </row>
    <row r="69" spans="1:12" x14ac:dyDescent="0.2">
      <c r="A69" s="269"/>
      <c r="B69" s="294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98">
        <v>0</v>
      </c>
      <c r="L69" s="4">
        <f t="shared" si="4"/>
        <v>292100</v>
      </c>
    </row>
    <row r="70" spans="1:12" x14ac:dyDescent="0.2">
      <c r="A70" s="269"/>
      <c r="B70" s="294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98">
        <v>657720</v>
      </c>
      <c r="L70" s="4">
        <f t="shared" si="4"/>
        <v>4470201</v>
      </c>
    </row>
    <row r="71" spans="1:12" x14ac:dyDescent="0.2">
      <c r="A71" s="269"/>
      <c r="B71" s="294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98">
        <v>1900</v>
      </c>
      <c r="L71" s="4">
        <f t="shared" si="4"/>
        <v>227592</v>
      </c>
    </row>
    <row r="72" spans="1:12" x14ac:dyDescent="0.2">
      <c r="A72" s="269"/>
      <c r="B72" s="294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98">
        <v>0</v>
      </c>
      <c r="L72" s="4">
        <f t="shared" si="4"/>
        <v>0</v>
      </c>
    </row>
    <row r="73" spans="1:12" x14ac:dyDescent="0.2">
      <c r="A73" s="269"/>
      <c r="B73" s="294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98">
        <v>704400</v>
      </c>
      <c r="L73" s="4">
        <f t="shared" si="4"/>
        <v>0</v>
      </c>
    </row>
    <row r="74" spans="1:12" x14ac:dyDescent="0.2">
      <c r="A74" s="269"/>
      <c r="B74" s="294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98">
        <v>1818096</v>
      </c>
      <c r="L74" s="4">
        <f t="shared" si="4"/>
        <v>0</v>
      </c>
    </row>
    <row r="75" spans="1:12" x14ac:dyDescent="0.2">
      <c r="A75" s="269"/>
      <c r="B75" s="294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98">
        <v>2568661</v>
      </c>
      <c r="L75" s="4">
        <f t="shared" si="4"/>
        <v>109899</v>
      </c>
    </row>
    <row r="76" spans="1:12" x14ac:dyDescent="0.2">
      <c r="A76" s="269"/>
      <c r="B76" s="294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98">
        <v>1374613</v>
      </c>
      <c r="L76" s="4">
        <f t="shared" si="4"/>
        <v>29672</v>
      </c>
    </row>
    <row r="77" spans="1:12" x14ac:dyDescent="0.2">
      <c r="A77" s="269"/>
      <c r="B77" s="294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98">
        <v>2828729</v>
      </c>
      <c r="L77" s="4">
        <f t="shared" si="4"/>
        <v>1293214</v>
      </c>
    </row>
    <row r="78" spans="1:12" x14ac:dyDescent="0.2">
      <c r="A78" s="242"/>
      <c r="B78" s="294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98">
        <v>493942</v>
      </c>
      <c r="L78" s="4">
        <f t="shared" si="4"/>
        <v>618982</v>
      </c>
    </row>
    <row r="79" spans="1:12" ht="16.5" customHeight="1" x14ac:dyDescent="0.2">
      <c r="A79" s="378" t="s">
        <v>127</v>
      </c>
      <c r="B79" s="372" t="s">
        <v>128</v>
      </c>
      <c r="C79" s="116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98">
        <v>500000</v>
      </c>
      <c r="L79" s="4">
        <f t="shared" si="4"/>
        <v>4774140</v>
      </c>
    </row>
    <row r="80" spans="1:12" x14ac:dyDescent="0.2">
      <c r="A80" s="379"/>
      <c r="B80" s="377"/>
      <c r="C80" s="116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98">
        <v>87500</v>
      </c>
      <c r="L80" s="4">
        <f t="shared" si="4"/>
        <v>891019</v>
      </c>
    </row>
    <row r="81" spans="1:12" x14ac:dyDescent="0.2">
      <c r="A81" s="379"/>
      <c r="B81" s="377"/>
      <c r="C81" s="116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98">
        <v>2756</v>
      </c>
      <c r="L81" s="4">
        <f t="shared" si="4"/>
        <v>0</v>
      </c>
    </row>
    <row r="82" spans="1:12" x14ac:dyDescent="0.2">
      <c r="A82" s="379"/>
      <c r="B82" s="377"/>
      <c r="C82" s="116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98">
        <v>0</v>
      </c>
      <c r="L82" s="4">
        <f t="shared" si="4"/>
        <v>1248000</v>
      </c>
    </row>
    <row r="83" spans="1:12" x14ac:dyDescent="0.2">
      <c r="A83" s="379"/>
      <c r="B83" s="377"/>
      <c r="C83" s="116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98">
        <v>3250000</v>
      </c>
      <c r="L83" s="4">
        <f t="shared" si="4"/>
        <v>3042893</v>
      </c>
    </row>
    <row r="84" spans="1:12" x14ac:dyDescent="0.2">
      <c r="A84" s="379"/>
      <c r="B84" s="377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98">
        <v>744</v>
      </c>
      <c r="L84" s="4">
        <f t="shared" si="4"/>
        <v>2700</v>
      </c>
    </row>
    <row r="85" spans="1:12" x14ac:dyDescent="0.2">
      <c r="A85" s="379"/>
      <c r="B85" s="377"/>
      <c r="C85" s="116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98">
        <v>0</v>
      </c>
      <c r="L85" s="4">
        <f t="shared" si="4"/>
        <v>40000</v>
      </c>
    </row>
    <row r="86" spans="1:12" x14ac:dyDescent="0.2">
      <c r="A86" s="379"/>
      <c r="B86" s="377"/>
      <c r="C86" s="116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98">
        <v>0</v>
      </c>
      <c r="L86" s="4">
        <f t="shared" si="4"/>
        <v>262453</v>
      </c>
    </row>
    <row r="87" spans="1:12" ht="13.5" customHeight="1" x14ac:dyDescent="0.2">
      <c r="A87" s="379"/>
      <c r="B87" s="377"/>
      <c r="C87" s="116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98">
        <v>0</v>
      </c>
      <c r="L87" s="4">
        <f t="shared" si="4"/>
        <v>8077000</v>
      </c>
    </row>
    <row r="88" spans="1:12" ht="13.5" customHeight="1" x14ac:dyDescent="0.2">
      <c r="A88" s="379"/>
      <c r="B88" s="377"/>
      <c r="C88" s="116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98">
        <v>0</v>
      </c>
      <c r="L88" s="4">
        <f t="shared" si="4"/>
        <v>2251652</v>
      </c>
    </row>
    <row r="89" spans="1:12" x14ac:dyDescent="0.2">
      <c r="A89" s="379"/>
      <c r="B89" s="377"/>
      <c r="C89" s="116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98">
        <v>0</v>
      </c>
      <c r="L89" s="4">
        <f t="shared" si="4"/>
        <v>30539278</v>
      </c>
    </row>
    <row r="90" spans="1:12" x14ac:dyDescent="0.2">
      <c r="A90" s="380"/>
      <c r="B90" s="373"/>
      <c r="C90" s="116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98">
        <v>0</v>
      </c>
      <c r="L90" s="4">
        <f t="shared" si="4"/>
        <v>8245606</v>
      </c>
    </row>
    <row r="91" spans="1:12" ht="23.25" customHeight="1" x14ac:dyDescent="0.2">
      <c r="A91" s="381" t="s">
        <v>86</v>
      </c>
      <c r="B91" s="382"/>
      <c r="C91" s="383"/>
      <c r="D91" s="122">
        <f t="shared" ref="D91:L91" si="5">SUM(D31:D90)</f>
        <v>426209554</v>
      </c>
      <c r="E91" s="122">
        <f t="shared" si="5"/>
        <v>508833480</v>
      </c>
      <c r="F91" s="122">
        <f t="shared" si="5"/>
        <v>0</v>
      </c>
      <c r="G91" s="122">
        <f t="shared" si="5"/>
        <v>0</v>
      </c>
      <c r="H91" s="122">
        <f t="shared" si="5"/>
        <v>0</v>
      </c>
      <c r="I91" s="122">
        <f t="shared" si="5"/>
        <v>50800</v>
      </c>
      <c r="J91" s="122">
        <f t="shared" si="5"/>
        <v>508884280</v>
      </c>
      <c r="K91" s="122">
        <f t="shared" si="5"/>
        <v>262336717</v>
      </c>
      <c r="L91" s="122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0">
        <v>43708</v>
      </c>
      <c r="L96" s="55"/>
    </row>
    <row r="97" spans="1:12" s="79" customFormat="1" ht="33.75" x14ac:dyDescent="0.2">
      <c r="A97" s="289" t="s">
        <v>101</v>
      </c>
      <c r="B97" s="290"/>
      <c r="C97" s="78" t="s">
        <v>44</v>
      </c>
      <c r="D97" s="80" t="s">
        <v>21</v>
      </c>
      <c r="E97" s="80" t="s">
        <v>129</v>
      </c>
      <c r="F97" s="81" t="s">
        <v>43</v>
      </c>
      <c r="G97" s="93" t="s">
        <v>126</v>
      </c>
      <c r="H97" s="93" t="s">
        <v>83</v>
      </c>
      <c r="I97" s="93" t="s">
        <v>141</v>
      </c>
      <c r="J97" s="80" t="s">
        <v>137</v>
      </c>
      <c r="K97" s="99" t="s">
        <v>135</v>
      </c>
    </row>
    <row r="98" spans="1:12" x14ac:dyDescent="0.2">
      <c r="A98" s="291"/>
      <c r="B98" s="278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291"/>
      <c r="B99" s="278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291"/>
      <c r="B100" s="278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291"/>
      <c r="B101" s="278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291"/>
      <c r="B102" s="278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291"/>
      <c r="B103" s="278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291"/>
      <c r="B104" s="278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291"/>
      <c r="B105" s="278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0">
        <f t="shared" si="15"/>
        <v>28044581</v>
      </c>
    </row>
    <row r="106" spans="1:12" x14ac:dyDescent="0.2">
      <c r="A106" s="291"/>
      <c r="B106" s="278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2">
        <f t="shared" si="16"/>
        <v>28044581</v>
      </c>
      <c r="L106" s="1"/>
    </row>
    <row r="107" spans="1:12" x14ac:dyDescent="0.2">
      <c r="A107" s="291"/>
      <c r="B107" s="278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291"/>
      <c r="B108" s="278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38">
        <f t="shared" si="18"/>
        <v>1060000</v>
      </c>
    </row>
    <row r="109" spans="1:12" x14ac:dyDescent="0.2">
      <c r="A109" s="291"/>
      <c r="B109" s="278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38">
        <f t="shared" si="19"/>
        <v>736000</v>
      </c>
    </row>
    <row r="110" spans="1:12" x14ac:dyDescent="0.2">
      <c r="A110" s="291"/>
      <c r="B110" s="278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291"/>
      <c r="B111" s="278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291"/>
      <c r="B112" s="278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291"/>
      <c r="B113" s="278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0">
        <f t="shared" si="23"/>
        <v>0</v>
      </c>
    </row>
    <row r="114" spans="1:12" x14ac:dyDescent="0.2">
      <c r="A114" s="291"/>
      <c r="B114" s="278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0">
        <f t="shared" si="24"/>
        <v>0</v>
      </c>
    </row>
    <row r="115" spans="1:12" x14ac:dyDescent="0.2">
      <c r="A115" s="291"/>
      <c r="B115" s="278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291"/>
      <c r="B116" s="278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291"/>
      <c r="B117" s="278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291"/>
      <c r="B118" s="278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0">
        <f t="shared" si="28"/>
        <v>0</v>
      </c>
    </row>
    <row r="119" spans="1:12" x14ac:dyDescent="0.2">
      <c r="A119" s="291"/>
      <c r="B119" s="278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1">
        <f t="shared" si="29"/>
        <v>73260</v>
      </c>
    </row>
    <row r="120" spans="1:12" x14ac:dyDescent="0.2">
      <c r="A120" s="291"/>
      <c r="B120" s="278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291"/>
      <c r="B121" s="278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0">
        <f t="shared" si="31"/>
        <v>83000</v>
      </c>
    </row>
    <row r="122" spans="1:12" x14ac:dyDescent="0.2">
      <c r="A122" s="291"/>
      <c r="B122" s="278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291"/>
      <c r="B123" s="278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291"/>
      <c r="B124" s="278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0">
        <f t="shared" si="34"/>
        <v>0</v>
      </c>
    </row>
    <row r="125" spans="1:12" x14ac:dyDescent="0.2">
      <c r="A125" s="291"/>
      <c r="B125" s="278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19">
        <f t="shared" si="35"/>
        <v>8668362</v>
      </c>
    </row>
    <row r="126" spans="1:12" x14ac:dyDescent="0.2">
      <c r="A126" s="291"/>
      <c r="B126" s="278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0">
        <f t="shared" si="36"/>
        <v>9534387</v>
      </c>
    </row>
    <row r="127" spans="1:12" x14ac:dyDescent="0.2">
      <c r="A127" s="291"/>
      <c r="B127" s="278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2">
        <f t="shared" si="37"/>
        <v>18202749</v>
      </c>
      <c r="L127" s="1"/>
    </row>
    <row r="128" spans="1:12" x14ac:dyDescent="0.2">
      <c r="A128" s="291"/>
      <c r="B128" s="278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291"/>
      <c r="B129" s="278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1">
        <f t="shared" si="39"/>
        <v>1818096</v>
      </c>
    </row>
    <row r="130" spans="1:12" x14ac:dyDescent="0.2">
      <c r="A130" s="291"/>
      <c r="B130" s="278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291"/>
      <c r="B131" s="278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291"/>
      <c r="B132" s="278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291"/>
      <c r="B133" s="278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291"/>
      <c r="B134" s="278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291"/>
      <c r="B135" s="278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291"/>
      <c r="B136" s="278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03">
        <f t="shared" si="44"/>
        <v>3967790</v>
      </c>
      <c r="L136" s="1"/>
    </row>
    <row r="137" spans="1:12" x14ac:dyDescent="0.2">
      <c r="A137" s="291"/>
      <c r="B137" s="278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04">
        <f t="shared" si="45"/>
        <v>215480447</v>
      </c>
      <c r="L137" s="1"/>
    </row>
    <row r="138" spans="1:12" x14ac:dyDescent="0.2">
      <c r="A138" s="292"/>
      <c r="B138" s="293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05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31:A41"/>
    <mergeCell ref="B39:B41"/>
    <mergeCell ref="A46:A47"/>
    <mergeCell ref="B46:B47"/>
    <mergeCell ref="A42:A43"/>
    <mergeCell ref="B42:B43"/>
    <mergeCell ref="B31:B38"/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94" customWidth="1"/>
    <col min="13" max="13" width="18" customWidth="1"/>
  </cols>
  <sheetData>
    <row r="1" spans="1:13" x14ac:dyDescent="0.2">
      <c r="A1" s="391" t="s">
        <v>82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</row>
    <row r="2" spans="1:13" x14ac:dyDescent="0.2">
      <c r="F2" s="2"/>
    </row>
    <row r="3" spans="1:13" x14ac:dyDescent="0.2">
      <c r="E3" s="5"/>
      <c r="F3" s="3"/>
      <c r="L3" s="95"/>
    </row>
    <row r="4" spans="1:13" x14ac:dyDescent="0.2">
      <c r="A4" s="393" t="s">
        <v>19</v>
      </c>
      <c r="B4" s="395" t="s">
        <v>0</v>
      </c>
      <c r="C4" s="393" t="s">
        <v>44</v>
      </c>
      <c r="D4" s="393" t="s">
        <v>21</v>
      </c>
      <c r="E4" s="397" t="s">
        <v>112</v>
      </c>
      <c r="F4" s="399" t="s">
        <v>143</v>
      </c>
      <c r="G4" s="400"/>
      <c r="H4" s="400"/>
      <c r="I4" s="400"/>
      <c r="J4" s="401"/>
      <c r="K4" s="397" t="s">
        <v>142</v>
      </c>
      <c r="L4" s="402" t="s">
        <v>135</v>
      </c>
      <c r="M4" s="403" t="s">
        <v>84</v>
      </c>
    </row>
    <row r="5" spans="1:13" ht="46.5" customHeight="1" x14ac:dyDescent="0.2">
      <c r="A5" s="394"/>
      <c r="B5" s="396"/>
      <c r="C5" s="394"/>
      <c r="D5" s="394"/>
      <c r="E5" s="398"/>
      <c r="F5" s="120" t="s">
        <v>43</v>
      </c>
      <c r="G5" s="121" t="s">
        <v>126</v>
      </c>
      <c r="H5" s="121" t="s">
        <v>163</v>
      </c>
      <c r="I5" s="121" t="s">
        <v>144</v>
      </c>
      <c r="J5" s="121" t="s">
        <v>141</v>
      </c>
      <c r="K5" s="398"/>
      <c r="L5" s="402"/>
      <c r="M5" s="403"/>
    </row>
    <row r="6" spans="1:13" x14ac:dyDescent="0.2">
      <c r="A6" s="384" t="s">
        <v>38</v>
      </c>
      <c r="B6" s="280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96">
        <v>40000</v>
      </c>
      <c r="M6" s="4">
        <f>K6-L6</f>
        <v>0</v>
      </c>
    </row>
    <row r="7" spans="1:13" x14ac:dyDescent="0.2">
      <c r="A7" s="384"/>
      <c r="B7" s="280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96">
        <v>10800</v>
      </c>
      <c r="M7" s="4">
        <f t="shared" ref="M7:M29" si="1">K7-L7</f>
        <v>0</v>
      </c>
    </row>
    <row r="8" spans="1:13" x14ac:dyDescent="0.2">
      <c r="A8" s="384"/>
      <c r="B8" s="2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96">
        <v>1181</v>
      </c>
      <c r="M8" s="4">
        <f t="shared" si="1"/>
        <v>319</v>
      </c>
    </row>
    <row r="9" spans="1:13" x14ac:dyDescent="0.2">
      <c r="A9" s="384"/>
      <c r="B9" s="281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17">
        <v>2468000</v>
      </c>
      <c r="M9" s="4">
        <f t="shared" si="1"/>
        <v>0</v>
      </c>
    </row>
    <row r="10" spans="1:13" x14ac:dyDescent="0.2">
      <c r="A10" s="384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96">
        <v>10810958</v>
      </c>
      <c r="M10" s="4">
        <f t="shared" si="1"/>
        <v>0</v>
      </c>
    </row>
    <row r="11" spans="1:13" x14ac:dyDescent="0.2">
      <c r="A11" s="385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96">
        <v>3638366</v>
      </c>
      <c r="M11" s="4">
        <f t="shared" si="1"/>
        <v>3366897</v>
      </c>
    </row>
    <row r="12" spans="1:13" x14ac:dyDescent="0.2">
      <c r="A12" s="386"/>
      <c r="B12" s="2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96">
        <v>3975367</v>
      </c>
      <c r="M12" s="4">
        <f t="shared" si="1"/>
        <v>524633</v>
      </c>
    </row>
    <row r="13" spans="1:13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96">
        <v>10044808</v>
      </c>
      <c r="M13" s="4">
        <f t="shared" si="1"/>
        <v>9701692</v>
      </c>
    </row>
    <row r="14" spans="1:13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96">
        <v>8235221</v>
      </c>
      <c r="M14" s="4">
        <f>K14-L14</f>
        <v>8023729</v>
      </c>
    </row>
    <row r="15" spans="1:13" x14ac:dyDescent="0.2">
      <c r="A15" s="385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96"/>
      <c r="M15" s="4">
        <f t="shared" si="1"/>
        <v>0</v>
      </c>
    </row>
    <row r="16" spans="1:13" x14ac:dyDescent="0.2">
      <c r="A16" s="387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96"/>
      <c r="M16" s="4">
        <f t="shared" si="1"/>
        <v>0</v>
      </c>
    </row>
    <row r="17" spans="1:13" x14ac:dyDescent="0.2">
      <c r="A17" s="387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96">
        <v>199713</v>
      </c>
      <c r="M17" s="4">
        <f t="shared" si="1"/>
        <v>0</v>
      </c>
    </row>
    <row r="18" spans="1:13" x14ac:dyDescent="0.2">
      <c r="A18" s="387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96"/>
      <c r="M18" s="4">
        <f t="shared" si="1"/>
        <v>0</v>
      </c>
    </row>
    <row r="19" spans="1:13" x14ac:dyDescent="0.2">
      <c r="A19" s="387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96"/>
      <c r="M19" s="4">
        <f t="shared" si="1"/>
        <v>0</v>
      </c>
    </row>
    <row r="20" spans="1:13" x14ac:dyDescent="0.2">
      <c r="A20" s="388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96">
        <v>2622748</v>
      </c>
      <c r="M20" s="4">
        <f t="shared" si="1"/>
        <v>34592064</v>
      </c>
    </row>
    <row r="21" spans="1:13" x14ac:dyDescent="0.2">
      <c r="A21" s="389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96">
        <v>654581</v>
      </c>
      <c r="M21" s="4">
        <f t="shared" si="1"/>
        <v>0</v>
      </c>
    </row>
    <row r="22" spans="1:13" x14ac:dyDescent="0.2">
      <c r="A22" s="389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96">
        <v>17033910</v>
      </c>
      <c r="M22" s="4">
        <f t="shared" si="1"/>
        <v>0</v>
      </c>
    </row>
    <row r="23" spans="1:13" x14ac:dyDescent="0.2">
      <c r="A23" s="389"/>
      <c r="B23" s="243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96">
        <v>300</v>
      </c>
      <c r="M23" s="38">
        <f t="shared" si="1"/>
        <v>0</v>
      </c>
    </row>
    <row r="24" spans="1:13" x14ac:dyDescent="0.2">
      <c r="A24" s="390"/>
      <c r="B24" s="244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96">
        <v>0</v>
      </c>
      <c r="M24" s="4">
        <f t="shared" si="1"/>
        <v>500</v>
      </c>
    </row>
    <row r="25" spans="1:13" ht="21" customHeight="1" x14ac:dyDescent="0.2">
      <c r="A25" s="385" t="s">
        <v>132</v>
      </c>
      <c r="B25" s="372" t="s">
        <v>4</v>
      </c>
      <c r="C25" s="111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96">
        <v>13839752</v>
      </c>
      <c r="M25" s="4">
        <f t="shared" si="1"/>
        <v>0</v>
      </c>
    </row>
    <row r="26" spans="1:13" ht="21" customHeight="1" x14ac:dyDescent="0.2">
      <c r="A26" s="386"/>
      <c r="B26" s="373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96">
        <v>49375989</v>
      </c>
      <c r="M26" s="4">
        <f t="shared" si="1"/>
        <v>0</v>
      </c>
    </row>
    <row r="27" spans="1:13" x14ac:dyDescent="0.2">
      <c r="A27" s="126" t="s">
        <v>29</v>
      </c>
      <c r="B27" s="90" t="s">
        <v>4</v>
      </c>
      <c r="C27" s="41" t="s">
        <v>25</v>
      </c>
      <c r="D27" s="51">
        <v>260269918</v>
      </c>
      <c r="E27" s="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96">
        <v>181920749</v>
      </c>
      <c r="M27" s="4">
        <f t="shared" si="1"/>
        <v>107614557</v>
      </c>
    </row>
    <row r="28" spans="1:13" x14ac:dyDescent="0.2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96">
        <v>1392626</v>
      </c>
      <c r="M28" s="4">
        <f t="shared" si="1"/>
        <v>1803932</v>
      </c>
    </row>
    <row r="29" spans="1:13" x14ac:dyDescent="0.2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96">
        <v>29700325</v>
      </c>
      <c r="M29" s="4">
        <f t="shared" si="1"/>
        <v>17802347</v>
      </c>
    </row>
    <row r="30" spans="1:13" ht="34.5" customHeight="1" x14ac:dyDescent="0.2">
      <c r="A30" s="381" t="s">
        <v>85</v>
      </c>
      <c r="B30" s="382"/>
      <c r="C30" s="383"/>
      <c r="D30" s="122">
        <f t="shared" ref="D30:M30" si="2">SUM(D6:D29)</f>
        <v>426209554</v>
      </c>
      <c r="E30" s="122">
        <f t="shared" si="2"/>
        <v>445617739</v>
      </c>
      <c r="F30" s="122">
        <f t="shared" si="2"/>
        <v>0</v>
      </c>
      <c r="G30" s="122">
        <f t="shared" si="2"/>
        <v>63215741</v>
      </c>
      <c r="H30" s="122">
        <f t="shared" si="2"/>
        <v>-1740637</v>
      </c>
      <c r="I30" s="122">
        <f t="shared" si="2"/>
        <v>12252421</v>
      </c>
      <c r="J30" s="122">
        <f t="shared" si="2"/>
        <v>50800</v>
      </c>
      <c r="K30" s="123">
        <f t="shared" si="2"/>
        <v>519396064</v>
      </c>
      <c r="L30" s="123">
        <f t="shared" si="2"/>
        <v>335965394</v>
      </c>
      <c r="M30" s="122">
        <f t="shared" si="2"/>
        <v>183430670</v>
      </c>
    </row>
    <row r="31" spans="1:13" x14ac:dyDescent="0.2">
      <c r="A31" s="241" t="s">
        <v>18</v>
      </c>
      <c r="B31" s="28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98"/>
      <c r="M31" s="4">
        <f t="shared" ref="M31:M90" si="4">K31-L31</f>
        <v>24000</v>
      </c>
    </row>
    <row r="32" spans="1:13" x14ac:dyDescent="0.2">
      <c r="A32" s="269"/>
      <c r="B32" s="28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98"/>
      <c r="M32" s="4">
        <f t="shared" si="4"/>
        <v>1870</v>
      </c>
    </row>
    <row r="33" spans="1:13" x14ac:dyDescent="0.2">
      <c r="A33" s="269"/>
      <c r="B33" s="28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98">
        <v>50000</v>
      </c>
      <c r="M33" s="4">
        <f t="shared" si="4"/>
        <v>0</v>
      </c>
    </row>
    <row r="34" spans="1:13" x14ac:dyDescent="0.2">
      <c r="A34" s="269"/>
      <c r="B34" s="287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98">
        <v>5381112</v>
      </c>
      <c r="M34" s="4">
        <f t="shared" si="4"/>
        <v>12071846</v>
      </c>
    </row>
    <row r="35" spans="1:13" x14ac:dyDescent="0.2">
      <c r="A35" s="269"/>
      <c r="B35" s="287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98">
        <v>73260</v>
      </c>
      <c r="M35" s="4">
        <f t="shared" si="4"/>
        <v>0</v>
      </c>
    </row>
    <row r="36" spans="1:13" x14ac:dyDescent="0.2">
      <c r="A36" s="269"/>
      <c r="B36" s="287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98">
        <v>78990</v>
      </c>
      <c r="M36" s="4">
        <f t="shared" si="4"/>
        <v>15660</v>
      </c>
    </row>
    <row r="37" spans="1:13" x14ac:dyDescent="0.2">
      <c r="A37" s="269"/>
      <c r="B37" s="28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98">
        <v>83000</v>
      </c>
      <c r="M37" s="4">
        <f t="shared" si="4"/>
        <v>0</v>
      </c>
    </row>
    <row r="38" spans="1:13" x14ac:dyDescent="0.2">
      <c r="A38" s="269"/>
      <c r="B38" s="288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98">
        <v>40000</v>
      </c>
      <c r="M38" s="4">
        <f t="shared" si="4"/>
        <v>0</v>
      </c>
    </row>
    <row r="39" spans="1:13" x14ac:dyDescent="0.2">
      <c r="A39" s="269"/>
      <c r="B39" s="243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18">
        <v>3520</v>
      </c>
      <c r="M39" s="38">
        <f t="shared" si="4"/>
        <v>0</v>
      </c>
    </row>
    <row r="40" spans="1:13" x14ac:dyDescent="0.2">
      <c r="A40" s="269"/>
      <c r="B40" s="28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98">
        <v>0</v>
      </c>
      <c r="M40" s="4">
        <f t="shared" si="4"/>
        <v>0</v>
      </c>
    </row>
    <row r="41" spans="1:13" x14ac:dyDescent="0.2">
      <c r="A41" s="269"/>
      <c r="B41" s="285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98">
        <v>215480447</v>
      </c>
      <c r="M41" s="4">
        <f t="shared" si="4"/>
        <v>127222089</v>
      </c>
    </row>
    <row r="42" spans="1:13" x14ac:dyDescent="0.2">
      <c r="A42" s="241" t="s">
        <v>24</v>
      </c>
      <c r="B42" s="243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98">
        <v>3579633</v>
      </c>
      <c r="M42" s="4">
        <f t="shared" si="4"/>
        <v>3425630</v>
      </c>
    </row>
    <row r="43" spans="1:13" x14ac:dyDescent="0.2">
      <c r="A43" s="242"/>
      <c r="B43" s="24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98">
        <v>3967790</v>
      </c>
      <c r="M43" s="4">
        <f t="shared" si="4"/>
        <v>532210</v>
      </c>
    </row>
    <row r="44" spans="1:13" x14ac:dyDescent="0.2">
      <c r="A44" s="241" t="s">
        <v>30</v>
      </c>
      <c r="B44" s="243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98">
        <v>5085209</v>
      </c>
      <c r="M44" s="4">
        <f t="shared" si="4"/>
        <v>7651291</v>
      </c>
    </row>
    <row r="45" spans="1:13" x14ac:dyDescent="0.2">
      <c r="A45" s="242"/>
      <c r="B45" s="24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98">
        <v>50000</v>
      </c>
      <c r="M45" s="4">
        <f t="shared" si="4"/>
        <v>0</v>
      </c>
    </row>
    <row r="46" spans="1:13" x14ac:dyDescent="0.2">
      <c r="A46" s="241" t="s">
        <v>138</v>
      </c>
      <c r="B46" s="270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98">
        <v>0</v>
      </c>
      <c r="M46" s="4">
        <f>K46-L46</f>
        <v>0</v>
      </c>
    </row>
    <row r="47" spans="1:13" x14ac:dyDescent="0.2">
      <c r="A47" s="260"/>
      <c r="B47" s="271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98">
        <v>9484387</v>
      </c>
      <c r="M47" s="4">
        <f>K47-L47</f>
        <v>6774563</v>
      </c>
    </row>
    <row r="48" spans="1:13" x14ac:dyDescent="0.2">
      <c r="A48" s="241" t="s">
        <v>48</v>
      </c>
      <c r="B48" s="270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98">
        <v>0</v>
      </c>
      <c r="M48" s="4">
        <f t="shared" si="4"/>
        <v>0</v>
      </c>
    </row>
    <row r="49" spans="1:13" x14ac:dyDescent="0.2">
      <c r="A49" s="269"/>
      <c r="B49" s="271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98">
        <v>0</v>
      </c>
      <c r="M49" s="4">
        <f t="shared" si="4"/>
        <v>0</v>
      </c>
    </row>
    <row r="50" spans="1:13" x14ac:dyDescent="0.2">
      <c r="A50" s="269"/>
      <c r="B50" s="271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98">
        <v>0</v>
      </c>
      <c r="M50" s="4">
        <f t="shared" si="4"/>
        <v>0</v>
      </c>
    </row>
    <row r="51" spans="1:13" x14ac:dyDescent="0.2">
      <c r="A51" s="269"/>
      <c r="B51" s="271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98">
        <v>500</v>
      </c>
      <c r="M51" s="4">
        <f t="shared" si="4"/>
        <v>99213</v>
      </c>
    </row>
    <row r="52" spans="1:13" x14ac:dyDescent="0.2">
      <c r="A52" s="269"/>
      <c r="B52" s="271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98">
        <v>0</v>
      </c>
      <c r="M52" s="4">
        <f t="shared" si="4"/>
        <v>0</v>
      </c>
    </row>
    <row r="53" spans="1:13" x14ac:dyDescent="0.2">
      <c r="A53" s="269"/>
      <c r="B53" s="271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98">
        <v>100000</v>
      </c>
      <c r="M53" s="4">
        <f t="shared" si="4"/>
        <v>0</v>
      </c>
    </row>
    <row r="54" spans="1:13" x14ac:dyDescent="0.2">
      <c r="A54" s="269"/>
      <c r="B54" s="271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98">
        <v>0</v>
      </c>
      <c r="M54" s="4">
        <f t="shared" si="4"/>
        <v>0</v>
      </c>
    </row>
    <row r="55" spans="1:13" x14ac:dyDescent="0.2">
      <c r="A55" s="269"/>
      <c r="B55" s="271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98">
        <v>0</v>
      </c>
      <c r="M55" s="4">
        <f t="shared" si="4"/>
        <v>0</v>
      </c>
    </row>
    <row r="56" spans="1:13" x14ac:dyDescent="0.2">
      <c r="A56" s="269"/>
      <c r="B56" s="271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98">
        <v>0</v>
      </c>
      <c r="M56" s="4">
        <f t="shared" si="4"/>
        <v>0</v>
      </c>
    </row>
    <row r="57" spans="1:13" x14ac:dyDescent="0.2">
      <c r="A57" s="269"/>
      <c r="B57" s="271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98">
        <v>0</v>
      </c>
      <c r="M57" s="4">
        <f t="shared" si="4"/>
        <v>0</v>
      </c>
    </row>
    <row r="58" spans="1:13" x14ac:dyDescent="0.2">
      <c r="A58" s="269"/>
      <c r="B58" s="271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98">
        <v>0</v>
      </c>
      <c r="M58" s="4">
        <f t="shared" si="4"/>
        <v>0</v>
      </c>
    </row>
    <row r="59" spans="1:13" x14ac:dyDescent="0.2">
      <c r="A59" s="269"/>
      <c r="B59" s="271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98">
        <v>0</v>
      </c>
      <c r="M59" s="4">
        <f t="shared" si="4"/>
        <v>0</v>
      </c>
    </row>
    <row r="60" spans="1:13" x14ac:dyDescent="0.2">
      <c r="A60" s="241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98">
        <v>8</v>
      </c>
      <c r="M60" s="4">
        <f t="shared" si="4"/>
        <v>0</v>
      </c>
    </row>
    <row r="61" spans="1:13" ht="12.75" customHeight="1" x14ac:dyDescent="0.2">
      <c r="A61" s="269"/>
      <c r="B61" s="294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98">
        <v>560000</v>
      </c>
      <c r="M61" s="4">
        <f t="shared" si="4"/>
        <v>410000</v>
      </c>
    </row>
    <row r="62" spans="1:13" x14ac:dyDescent="0.2">
      <c r="A62" s="269"/>
      <c r="B62" s="294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98">
        <v>736000</v>
      </c>
      <c r="M62" s="4">
        <f t="shared" si="4"/>
        <v>10055000</v>
      </c>
    </row>
    <row r="63" spans="1:13" x14ac:dyDescent="0.2">
      <c r="A63" s="269"/>
      <c r="B63" s="294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98">
        <v>107800</v>
      </c>
      <c r="M63" s="4">
        <f t="shared" si="4"/>
        <v>3004482</v>
      </c>
    </row>
    <row r="64" spans="1:13" x14ac:dyDescent="0.2">
      <c r="A64" s="269"/>
      <c r="B64" s="294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98">
        <v>0</v>
      </c>
      <c r="M64" s="4">
        <f t="shared" si="4"/>
        <v>230000</v>
      </c>
    </row>
    <row r="65" spans="1:13" x14ac:dyDescent="0.2">
      <c r="A65" s="269"/>
      <c r="B65" s="294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98">
        <v>0</v>
      </c>
      <c r="M65" s="4">
        <f t="shared" si="4"/>
        <v>72000</v>
      </c>
    </row>
    <row r="66" spans="1:13" x14ac:dyDescent="0.2">
      <c r="A66" s="269"/>
      <c r="B66" s="294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98">
        <v>0</v>
      </c>
      <c r="M66" s="4">
        <f t="shared" si="4"/>
        <v>230000</v>
      </c>
    </row>
    <row r="67" spans="1:13" x14ac:dyDescent="0.2">
      <c r="A67" s="269"/>
      <c r="B67" s="294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98">
        <v>750000</v>
      </c>
      <c r="M67" s="4">
        <f t="shared" si="4"/>
        <v>7259100</v>
      </c>
    </row>
    <row r="68" spans="1:13" x14ac:dyDescent="0.2">
      <c r="A68" s="269"/>
      <c r="B68" s="294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98">
        <v>2436000</v>
      </c>
      <c r="M68" s="4">
        <f t="shared" si="4"/>
        <v>11563992</v>
      </c>
    </row>
    <row r="69" spans="1:13" x14ac:dyDescent="0.2">
      <c r="A69" s="269"/>
      <c r="B69" s="294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98">
        <v>0</v>
      </c>
      <c r="M69" s="4">
        <f t="shared" si="4"/>
        <v>292100</v>
      </c>
    </row>
    <row r="70" spans="1:13" x14ac:dyDescent="0.2">
      <c r="A70" s="269"/>
      <c r="B70" s="294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98">
        <v>657720</v>
      </c>
      <c r="M70" s="4">
        <f t="shared" si="4"/>
        <v>4470201</v>
      </c>
    </row>
    <row r="71" spans="1:13" x14ac:dyDescent="0.2">
      <c r="A71" s="269"/>
      <c r="B71" s="294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98">
        <v>1900</v>
      </c>
      <c r="M71" s="4">
        <f t="shared" si="4"/>
        <v>227592</v>
      </c>
    </row>
    <row r="72" spans="1:13" x14ac:dyDescent="0.2">
      <c r="A72" s="269"/>
      <c r="B72" s="294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98">
        <v>0</v>
      </c>
      <c r="M72" s="4">
        <f t="shared" si="4"/>
        <v>0</v>
      </c>
    </row>
    <row r="73" spans="1:13" x14ac:dyDescent="0.2">
      <c r="A73" s="269"/>
      <c r="B73" s="294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98">
        <v>704400</v>
      </c>
      <c r="M73" s="4">
        <f t="shared" si="4"/>
        <v>0</v>
      </c>
    </row>
    <row r="74" spans="1:13" x14ac:dyDescent="0.2">
      <c r="A74" s="269"/>
      <c r="B74" s="294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98">
        <v>1818096</v>
      </c>
      <c r="M74" s="4">
        <f t="shared" si="4"/>
        <v>0</v>
      </c>
    </row>
    <row r="75" spans="1:13" x14ac:dyDescent="0.2">
      <c r="A75" s="269"/>
      <c r="B75" s="294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98">
        <v>2568661</v>
      </c>
      <c r="M75" s="4">
        <f t="shared" si="4"/>
        <v>109899</v>
      </c>
    </row>
    <row r="76" spans="1:13" x14ac:dyDescent="0.2">
      <c r="A76" s="269"/>
      <c r="B76" s="294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98">
        <v>1374613</v>
      </c>
      <c r="M76" s="4">
        <f t="shared" si="4"/>
        <v>29672</v>
      </c>
    </row>
    <row r="77" spans="1:13" x14ac:dyDescent="0.2">
      <c r="A77" s="269"/>
      <c r="B77" s="294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98">
        <v>2828729</v>
      </c>
      <c r="M77" s="4">
        <f t="shared" si="4"/>
        <v>1293214</v>
      </c>
    </row>
    <row r="78" spans="1:13" x14ac:dyDescent="0.2">
      <c r="A78" s="242"/>
      <c r="B78" s="294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98">
        <v>493942</v>
      </c>
      <c r="M78" s="4">
        <f t="shared" si="4"/>
        <v>618982</v>
      </c>
    </row>
    <row r="79" spans="1:13" ht="16.5" customHeight="1" x14ac:dyDescent="0.2">
      <c r="A79" s="378" t="s">
        <v>127</v>
      </c>
      <c r="B79" s="372" t="s">
        <v>128</v>
      </c>
      <c r="C79" s="116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98">
        <v>500000</v>
      </c>
      <c r="M79" s="4">
        <f t="shared" si="4"/>
        <v>4774140</v>
      </c>
    </row>
    <row r="80" spans="1:13" x14ac:dyDescent="0.2">
      <c r="A80" s="379"/>
      <c r="B80" s="377"/>
      <c r="C80" s="116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98">
        <v>87500</v>
      </c>
      <c r="M80" s="4">
        <f t="shared" si="4"/>
        <v>891019</v>
      </c>
    </row>
    <row r="81" spans="1:13" x14ac:dyDescent="0.2">
      <c r="A81" s="379"/>
      <c r="B81" s="377"/>
      <c r="C81" s="116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98">
        <v>2756</v>
      </c>
      <c r="M81" s="4">
        <f t="shared" si="4"/>
        <v>0</v>
      </c>
    </row>
    <row r="82" spans="1:13" x14ac:dyDescent="0.2">
      <c r="A82" s="379"/>
      <c r="B82" s="377"/>
      <c r="C82" s="116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98">
        <v>0</v>
      </c>
      <c r="M82" s="4">
        <f t="shared" si="4"/>
        <v>1248000</v>
      </c>
    </row>
    <row r="83" spans="1:13" x14ac:dyDescent="0.2">
      <c r="A83" s="379"/>
      <c r="B83" s="377"/>
      <c r="C83" s="116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98">
        <v>3250000</v>
      </c>
      <c r="M83" s="4">
        <f t="shared" si="4"/>
        <v>3042893</v>
      </c>
    </row>
    <row r="84" spans="1:13" x14ac:dyDescent="0.2">
      <c r="A84" s="379"/>
      <c r="B84" s="377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98">
        <v>744</v>
      </c>
      <c r="M84" s="4">
        <f t="shared" si="4"/>
        <v>2700</v>
      </c>
    </row>
    <row r="85" spans="1:13" x14ac:dyDescent="0.2">
      <c r="A85" s="379"/>
      <c r="B85" s="377"/>
      <c r="C85" s="116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98">
        <v>0</v>
      </c>
      <c r="M85" s="4">
        <f t="shared" si="4"/>
        <v>40000</v>
      </c>
    </row>
    <row r="86" spans="1:13" x14ac:dyDescent="0.2">
      <c r="A86" s="379"/>
      <c r="B86" s="377"/>
      <c r="C86" s="116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98">
        <v>0</v>
      </c>
      <c r="M86" s="4">
        <f t="shared" si="4"/>
        <v>262453</v>
      </c>
    </row>
    <row r="87" spans="1:13" ht="13.5" customHeight="1" x14ac:dyDescent="0.2">
      <c r="A87" s="379"/>
      <c r="B87" s="377"/>
      <c r="C87" s="116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98">
        <v>0</v>
      </c>
      <c r="M87" s="4">
        <f t="shared" si="4"/>
        <v>8077000</v>
      </c>
    </row>
    <row r="88" spans="1:13" ht="13.5" customHeight="1" x14ac:dyDescent="0.2">
      <c r="A88" s="379"/>
      <c r="B88" s="377"/>
      <c r="C88" s="116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98">
        <v>0</v>
      </c>
      <c r="M88" s="4">
        <f t="shared" si="4"/>
        <v>2251652</v>
      </c>
    </row>
    <row r="89" spans="1:13" x14ac:dyDescent="0.2">
      <c r="A89" s="379"/>
      <c r="B89" s="377"/>
      <c r="C89" s="116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98">
        <v>0</v>
      </c>
      <c r="M89" s="4">
        <f t="shared" si="4"/>
        <v>30539278</v>
      </c>
    </row>
    <row r="90" spans="1:13" x14ac:dyDescent="0.2">
      <c r="A90" s="380"/>
      <c r="B90" s="373"/>
      <c r="C90" s="116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98">
        <v>0</v>
      </c>
      <c r="M90" s="4">
        <f t="shared" si="4"/>
        <v>8245606</v>
      </c>
    </row>
    <row r="91" spans="1:13" ht="23.25" customHeight="1" x14ac:dyDescent="0.2">
      <c r="A91" s="381" t="s">
        <v>86</v>
      </c>
      <c r="B91" s="382"/>
      <c r="C91" s="383"/>
      <c r="D91" s="122">
        <f t="shared" ref="D91:M91" si="5">SUM(D31:D90)</f>
        <v>426209554</v>
      </c>
      <c r="E91" s="122">
        <f t="shared" si="5"/>
        <v>445617739</v>
      </c>
      <c r="F91" s="122">
        <f t="shared" si="5"/>
        <v>0</v>
      </c>
      <c r="G91" s="122">
        <f t="shared" si="5"/>
        <v>63215741</v>
      </c>
      <c r="H91" s="122">
        <f t="shared" si="5"/>
        <v>-1740637</v>
      </c>
      <c r="I91" s="122">
        <f t="shared" si="5"/>
        <v>12252421</v>
      </c>
      <c r="J91" s="122">
        <f t="shared" si="5"/>
        <v>50800</v>
      </c>
      <c r="K91" s="122">
        <f t="shared" si="5"/>
        <v>519396064</v>
      </c>
      <c r="L91" s="122">
        <f t="shared" si="5"/>
        <v>262336717</v>
      </c>
      <c r="M91" s="122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0"/>
      <c r="H96" s="70"/>
      <c r="M96" s="55"/>
    </row>
    <row r="97" spans="1:13" s="79" customFormat="1" ht="48.75" customHeight="1" x14ac:dyDescent="0.2">
      <c r="A97" s="289" t="s">
        <v>101</v>
      </c>
      <c r="B97" s="290"/>
      <c r="C97" s="78" t="s">
        <v>44</v>
      </c>
      <c r="D97" s="80" t="s">
        <v>21</v>
      </c>
      <c r="E97" s="80" t="s">
        <v>112</v>
      </c>
      <c r="F97" s="81" t="s">
        <v>43</v>
      </c>
      <c r="G97" s="93" t="s">
        <v>126</v>
      </c>
      <c r="H97" s="93" t="s">
        <v>163</v>
      </c>
      <c r="I97" s="93" t="s">
        <v>144</v>
      </c>
      <c r="J97" s="93" t="s">
        <v>141</v>
      </c>
      <c r="K97" s="80" t="s">
        <v>142</v>
      </c>
      <c r="L97" s="99" t="s">
        <v>135</v>
      </c>
    </row>
    <row r="98" spans="1:13" x14ac:dyDescent="0.2">
      <c r="A98" s="291"/>
      <c r="B98" s="278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291"/>
      <c r="B99" s="278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291"/>
      <c r="B100" s="278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291"/>
      <c r="B101" s="278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291"/>
      <c r="B102" s="278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291"/>
      <c r="B103" s="278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291"/>
      <c r="B104" s="278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291"/>
      <c r="B105" s="278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0">
        <f t="shared" si="19"/>
        <v>28044581</v>
      </c>
    </row>
    <row r="106" spans="1:13" x14ac:dyDescent="0.2">
      <c r="A106" s="291"/>
      <c r="B106" s="278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2">
        <f t="shared" si="21"/>
        <v>28044581</v>
      </c>
      <c r="M106" s="1"/>
    </row>
    <row r="107" spans="1:13" x14ac:dyDescent="0.2">
      <c r="A107" s="291"/>
      <c r="B107" s="278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291"/>
      <c r="B108" s="278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38">
        <f t="shared" si="25"/>
        <v>1060000</v>
      </c>
    </row>
    <row r="109" spans="1:13" x14ac:dyDescent="0.2">
      <c r="A109" s="291"/>
      <c r="B109" s="278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38">
        <f t="shared" si="27"/>
        <v>736000</v>
      </c>
    </row>
    <row r="110" spans="1:13" x14ac:dyDescent="0.2">
      <c r="A110" s="291"/>
      <c r="B110" s="278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291"/>
      <c r="B111" s="278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291"/>
      <c r="B112" s="278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291"/>
      <c r="B113" s="278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0">
        <f t="shared" si="35"/>
        <v>0</v>
      </c>
    </row>
    <row r="114" spans="1:13" x14ac:dyDescent="0.2">
      <c r="A114" s="291"/>
      <c r="B114" s="278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0">
        <f t="shared" si="37"/>
        <v>0</v>
      </c>
    </row>
    <row r="115" spans="1:13" x14ac:dyDescent="0.2">
      <c r="A115" s="291"/>
      <c r="B115" s="278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291"/>
      <c r="B116" s="278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291"/>
      <c r="B117" s="278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291"/>
      <c r="B118" s="278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0">
        <f t="shared" si="45"/>
        <v>0</v>
      </c>
    </row>
    <row r="119" spans="1:13" x14ac:dyDescent="0.2">
      <c r="A119" s="291"/>
      <c r="B119" s="278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1">
        <f t="shared" si="47"/>
        <v>73260</v>
      </c>
    </row>
    <row r="120" spans="1:13" x14ac:dyDescent="0.2">
      <c r="A120" s="291"/>
      <c r="B120" s="278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291"/>
      <c r="B121" s="278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0">
        <f t="shared" si="51"/>
        <v>83000</v>
      </c>
    </row>
    <row r="122" spans="1:13" x14ac:dyDescent="0.2">
      <c r="A122" s="291"/>
      <c r="B122" s="278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291"/>
      <c r="B123" s="278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291"/>
      <c r="B124" s="278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0">
        <f t="shared" si="57"/>
        <v>0</v>
      </c>
    </row>
    <row r="125" spans="1:13" x14ac:dyDescent="0.2">
      <c r="A125" s="291"/>
      <c r="B125" s="278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19">
        <f t="shared" si="59"/>
        <v>8668362</v>
      </c>
    </row>
    <row r="126" spans="1:13" x14ac:dyDescent="0.2">
      <c r="A126" s="291"/>
      <c r="B126" s="278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0">
        <f t="shared" si="61"/>
        <v>9534387</v>
      </c>
    </row>
    <row r="127" spans="1:13" x14ac:dyDescent="0.2">
      <c r="A127" s="291"/>
      <c r="B127" s="278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2">
        <f t="shared" si="63"/>
        <v>18202749</v>
      </c>
      <c r="M127" s="1"/>
    </row>
    <row r="128" spans="1:13" x14ac:dyDescent="0.2">
      <c r="A128" s="291"/>
      <c r="B128" s="278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291"/>
      <c r="B129" s="278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1">
        <f t="shared" si="67"/>
        <v>1818096</v>
      </c>
    </row>
    <row r="130" spans="1:13" x14ac:dyDescent="0.2">
      <c r="A130" s="291"/>
      <c r="B130" s="278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291"/>
      <c r="B131" s="278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291"/>
      <c r="B132" s="278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291"/>
      <c r="B133" s="278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291"/>
      <c r="B134" s="278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291"/>
      <c r="B135" s="278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291"/>
      <c r="B136" s="278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03">
        <f t="shared" si="79"/>
        <v>3967790</v>
      </c>
      <c r="M136" s="1"/>
    </row>
    <row r="137" spans="1:13" x14ac:dyDescent="0.2">
      <c r="A137" s="291"/>
      <c r="B137" s="278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04">
        <f t="shared" si="81"/>
        <v>215480447</v>
      </c>
      <c r="M137" s="1"/>
    </row>
    <row r="138" spans="1:13" x14ac:dyDescent="0.2">
      <c r="A138" s="292"/>
      <c r="B138" s="293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"/>
      <c r="L139" s="105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3"/>
      <c r="B147" s="13"/>
      <c r="C147" s="1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7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7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7"/>
      <c r="F150" s="15">
        <f>SUM(H27,I27)</f>
        <v>10511784</v>
      </c>
    </row>
    <row r="151" spans="1:6" x14ac:dyDescent="0.2">
      <c r="A151" s="266" t="s">
        <v>159</v>
      </c>
      <c r="B151" s="266"/>
      <c r="C151" s="266"/>
      <c r="D151" s="266"/>
      <c r="E151" s="17"/>
      <c r="F151" s="15">
        <f>SUM(G25)</f>
        <v>13839752</v>
      </c>
    </row>
    <row r="152" spans="1:6" x14ac:dyDescent="0.2">
      <c r="A152" s="266" t="s">
        <v>58</v>
      </c>
      <c r="B152" s="266"/>
      <c r="C152" s="266"/>
      <c r="D152" s="266"/>
      <c r="E152" s="17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7"/>
      <c r="F153" s="15">
        <f>G26</f>
        <v>49375989</v>
      </c>
    </row>
    <row r="154" spans="1:6" x14ac:dyDescent="0.2">
      <c r="A154" s="17" t="s">
        <v>61</v>
      </c>
      <c r="B154" s="17"/>
      <c r="C154" s="17"/>
      <c r="D154" s="17"/>
      <c r="E154" s="17"/>
      <c r="F154" s="15">
        <v>0</v>
      </c>
    </row>
    <row r="155" spans="1:6" x14ac:dyDescent="0.2">
      <c r="A155" s="266" t="s">
        <v>62</v>
      </c>
      <c r="B155" s="266"/>
      <c r="C155" s="266"/>
      <c r="D155" s="266"/>
      <c r="E155" s="17"/>
      <c r="F155" s="15">
        <f>SUM(J6:J7)</f>
        <v>50800</v>
      </c>
    </row>
    <row r="156" spans="1:6" x14ac:dyDescent="0.2">
      <c r="A156" s="18" t="s">
        <v>149</v>
      </c>
      <c r="B156" s="18"/>
      <c r="C156" s="18"/>
      <c r="D156" s="18"/>
      <c r="E156" s="18"/>
      <c r="F156" s="19">
        <f>SUM(I5)</f>
        <v>0</v>
      </c>
    </row>
    <row r="157" spans="1:6" x14ac:dyDescent="0.2">
      <c r="A157" s="266" t="s">
        <v>63</v>
      </c>
      <c r="B157" s="266"/>
      <c r="C157" s="266"/>
      <c r="D157" s="266"/>
      <c r="E157" s="17"/>
      <c r="F157" s="15">
        <f>SUM(F148:F156)</f>
        <v>73778325</v>
      </c>
    </row>
    <row r="158" spans="1:6" x14ac:dyDescent="0.2">
      <c r="A158" s="268"/>
      <c r="B158" s="268"/>
      <c r="C158" s="268"/>
      <c r="D158" s="268"/>
      <c r="E158" s="268"/>
      <c r="F158" s="268"/>
    </row>
    <row r="159" spans="1:6" x14ac:dyDescent="0.2">
      <c r="A159" s="268"/>
      <c r="B159" s="268"/>
      <c r="C159" s="268"/>
      <c r="D159" s="268"/>
      <c r="E159" s="268"/>
      <c r="F159" s="268"/>
    </row>
    <row r="160" spans="1:6" x14ac:dyDescent="0.2">
      <c r="A160" s="268"/>
      <c r="B160" s="268"/>
      <c r="C160" s="268"/>
      <c r="D160" s="268"/>
      <c r="E160" s="268"/>
      <c r="F160" s="268"/>
    </row>
    <row r="161" spans="1:6" x14ac:dyDescent="0.2">
      <c r="A161" s="266" t="s">
        <v>64</v>
      </c>
      <c r="B161" s="266"/>
      <c r="C161" s="266"/>
      <c r="D161" s="266"/>
      <c r="E161" s="266"/>
      <c r="F161" s="266"/>
    </row>
    <row r="162" spans="1:6" x14ac:dyDescent="0.2">
      <c r="A162" s="268"/>
      <c r="B162" s="268"/>
      <c r="C162" s="268"/>
      <c r="D162" s="268"/>
      <c r="E162" s="268"/>
      <c r="F162" s="268"/>
    </row>
    <row r="163" spans="1:6" x14ac:dyDescent="0.2">
      <c r="A163" s="266" t="s">
        <v>65</v>
      </c>
      <c r="B163" s="266"/>
      <c r="C163" s="266"/>
      <c r="D163" s="266"/>
      <c r="E163" s="17"/>
      <c r="F163" s="15">
        <f>SUM(H41:I41)</f>
        <v>10511784</v>
      </c>
    </row>
    <row r="164" spans="1:6" x14ac:dyDescent="0.2">
      <c r="A164" s="17" t="s">
        <v>150</v>
      </c>
      <c r="B164" s="17"/>
      <c r="C164" s="17"/>
      <c r="D164" s="17"/>
      <c r="E164" s="17"/>
      <c r="F164" s="15">
        <v>0</v>
      </c>
    </row>
    <row r="165" spans="1:6" x14ac:dyDescent="0.2">
      <c r="A165" s="266" t="s">
        <v>66</v>
      </c>
      <c r="B165" s="266"/>
      <c r="C165" s="266"/>
      <c r="D165" s="266"/>
      <c r="E165" s="17"/>
      <c r="F165" s="15">
        <f>SUM(G79)</f>
        <v>2662762</v>
      </c>
    </row>
    <row r="166" spans="1:6" x14ac:dyDescent="0.2">
      <c r="A166" s="266" t="s">
        <v>67</v>
      </c>
      <c r="B166" s="266"/>
      <c r="C166" s="266"/>
      <c r="D166" s="266"/>
      <c r="E166" s="17"/>
      <c r="F166" s="15">
        <f>G80</f>
        <v>519238</v>
      </c>
    </row>
    <row r="167" spans="1:6" x14ac:dyDescent="0.2">
      <c r="A167" s="266" t="s">
        <v>68</v>
      </c>
      <c r="B167" s="266"/>
      <c r="C167" s="266"/>
      <c r="D167" s="266"/>
      <c r="E167" s="17"/>
      <c r="F167" s="15">
        <f>SUM(G83,G82,J38,J36)</f>
        <v>10708552</v>
      </c>
    </row>
    <row r="168" spans="1:6" x14ac:dyDescent="0.2">
      <c r="A168" s="17" t="s">
        <v>151</v>
      </c>
      <c r="B168" s="17"/>
      <c r="C168" s="17"/>
      <c r="D168" s="17"/>
      <c r="E168" s="17"/>
      <c r="F168" s="15">
        <f>SUM(G86:G88)</f>
        <v>10591105</v>
      </c>
    </row>
    <row r="169" spans="1:6" x14ac:dyDescent="0.2">
      <c r="A169" s="17" t="s">
        <v>157</v>
      </c>
      <c r="B169" s="17"/>
      <c r="C169" s="17"/>
      <c r="D169" s="17"/>
      <c r="E169" s="17"/>
      <c r="F169" s="15">
        <f>SUM(G89:G90)</f>
        <v>38784884</v>
      </c>
    </row>
    <row r="170" spans="1:6" x14ac:dyDescent="0.2">
      <c r="A170" s="17" t="s">
        <v>69</v>
      </c>
      <c r="B170" s="17"/>
      <c r="C170" s="17"/>
      <c r="D170" s="17"/>
      <c r="E170" s="17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264" t="s">
        <v>63</v>
      </c>
      <c r="B172" s="264"/>
      <c r="C172" s="264"/>
      <c r="D172" s="264"/>
      <c r="E172" s="17"/>
      <c r="F172" s="15">
        <f>SUM(F163:F171)</f>
        <v>73778325</v>
      </c>
    </row>
    <row r="173" spans="1:6" x14ac:dyDescent="0.2">
      <c r="A173" s="17"/>
      <c r="B173" s="16"/>
      <c r="C173" s="23"/>
      <c r="D173" s="14"/>
      <c r="E173" s="14"/>
      <c r="F173" s="15"/>
    </row>
    <row r="174" spans="1:6" x14ac:dyDescent="0.2">
      <c r="A174" s="266" t="s">
        <v>70</v>
      </c>
      <c r="B174" s="266"/>
      <c r="C174" s="266"/>
      <c r="D174" s="266"/>
      <c r="E174" s="266"/>
      <c r="F174" s="266"/>
    </row>
    <row r="175" spans="1:6" x14ac:dyDescent="0.2">
      <c r="A175" s="13"/>
      <c r="B175" s="13"/>
      <c r="C175" s="1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7"/>
      <c r="F176" s="15">
        <v>0</v>
      </c>
    </row>
    <row r="177" spans="1:6" x14ac:dyDescent="0.2">
      <c r="A177" s="266" t="s">
        <v>146</v>
      </c>
      <c r="B177" s="266"/>
      <c r="C177" s="266"/>
      <c r="D177" s="266"/>
      <c r="E177" s="17"/>
      <c r="F177" s="15">
        <v>0</v>
      </c>
    </row>
    <row r="178" spans="1:6" x14ac:dyDescent="0.2">
      <c r="A178" s="16" t="s">
        <v>147</v>
      </c>
      <c r="B178" s="17"/>
      <c r="C178" s="17"/>
      <c r="D178" s="17"/>
      <c r="E178" s="17"/>
      <c r="F178" s="15">
        <f>SUM(F9,F27)</f>
        <v>0</v>
      </c>
    </row>
    <row r="179" spans="1:6" x14ac:dyDescent="0.2">
      <c r="A179" s="266" t="s">
        <v>148</v>
      </c>
      <c r="B179" s="266"/>
      <c r="C179" s="266"/>
      <c r="D179" s="266"/>
      <c r="E179" s="17"/>
      <c r="F179" s="15">
        <v>0</v>
      </c>
    </row>
    <row r="180" spans="1:6" x14ac:dyDescent="0.2">
      <c r="A180" s="266" t="s">
        <v>153</v>
      </c>
      <c r="B180" s="266"/>
      <c r="C180" s="266"/>
      <c r="D180" s="266"/>
      <c r="E180" s="17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7"/>
      <c r="F181" s="15">
        <v>0</v>
      </c>
    </row>
    <row r="182" spans="1:6" x14ac:dyDescent="0.2">
      <c r="A182" s="17" t="s">
        <v>61</v>
      </c>
      <c r="B182" s="17"/>
      <c r="C182" s="17"/>
      <c r="D182" s="17"/>
      <c r="E182" s="17"/>
      <c r="F182" s="15">
        <v>0</v>
      </c>
    </row>
    <row r="183" spans="1:6" x14ac:dyDescent="0.2">
      <c r="A183" s="267" t="s">
        <v>62</v>
      </c>
      <c r="B183" s="267"/>
      <c r="C183" s="267"/>
      <c r="D183" s="267"/>
      <c r="E183" s="18"/>
      <c r="F183" s="19">
        <f>SUM(F23:F24)</f>
        <v>0</v>
      </c>
    </row>
    <row r="184" spans="1:6" x14ac:dyDescent="0.2">
      <c r="A184" s="264" t="s">
        <v>63</v>
      </c>
      <c r="B184" s="264"/>
      <c r="C184" s="264"/>
      <c r="D184" s="264"/>
      <c r="E184" s="17"/>
      <c r="F184" s="15">
        <f>SUM(F176:F183)</f>
        <v>0</v>
      </c>
    </row>
    <row r="185" spans="1:6" x14ac:dyDescent="0.2">
      <c r="A185" s="268"/>
      <c r="B185" s="268"/>
      <c r="C185" s="268"/>
      <c r="D185" s="268"/>
      <c r="E185" s="268"/>
      <c r="F185" s="268"/>
    </row>
    <row r="186" spans="1:6" x14ac:dyDescent="0.2">
      <c r="A186" s="268"/>
      <c r="B186" s="268"/>
      <c r="C186" s="268"/>
      <c r="D186" s="268"/>
      <c r="E186" s="268"/>
      <c r="F186" s="268"/>
    </row>
    <row r="187" spans="1:6" x14ac:dyDescent="0.2">
      <c r="A187" s="268"/>
      <c r="B187" s="268"/>
      <c r="C187" s="268"/>
      <c r="D187" s="268"/>
      <c r="E187" s="268"/>
      <c r="F187" s="268"/>
    </row>
    <row r="188" spans="1:6" x14ac:dyDescent="0.2">
      <c r="A188" s="266" t="s">
        <v>71</v>
      </c>
      <c r="B188" s="266"/>
      <c r="C188" s="266"/>
      <c r="D188" s="266"/>
      <c r="E188" s="266"/>
      <c r="F188" s="266"/>
    </row>
    <row r="189" spans="1:6" x14ac:dyDescent="0.2">
      <c r="A189" s="268"/>
      <c r="B189" s="268"/>
      <c r="C189" s="268"/>
      <c r="D189" s="268"/>
      <c r="E189" s="268"/>
      <c r="F189" s="268"/>
    </row>
    <row r="190" spans="1:6" x14ac:dyDescent="0.2">
      <c r="A190" s="266" t="s">
        <v>65</v>
      </c>
      <c r="B190" s="266"/>
      <c r="C190" s="266"/>
      <c r="D190" s="266"/>
      <c r="E190" s="17"/>
      <c r="F190" s="15">
        <v>0</v>
      </c>
    </row>
    <row r="191" spans="1:6" x14ac:dyDescent="0.2">
      <c r="A191" s="17" t="s">
        <v>162</v>
      </c>
      <c r="B191" s="17"/>
      <c r="C191" s="17"/>
      <c r="D191" s="17"/>
      <c r="E191" s="17"/>
      <c r="F191" s="15">
        <f>F39</f>
        <v>1253</v>
      </c>
    </row>
    <row r="192" spans="1:6" x14ac:dyDescent="0.2">
      <c r="A192" s="266" t="s">
        <v>66</v>
      </c>
      <c r="B192" s="266"/>
      <c r="C192" s="266"/>
      <c r="D192" s="266"/>
      <c r="E192" s="17"/>
      <c r="F192" s="15">
        <f>SUM(F79)</f>
        <v>2611378</v>
      </c>
    </row>
    <row r="193" spans="1:6" x14ac:dyDescent="0.2">
      <c r="A193" s="266" t="s">
        <v>67</v>
      </c>
      <c r="B193" s="266"/>
      <c r="C193" s="266"/>
      <c r="D193" s="266"/>
      <c r="E193" s="17"/>
      <c r="F193" s="15">
        <f>SUM(F80)</f>
        <v>459281</v>
      </c>
    </row>
    <row r="194" spans="1:6" x14ac:dyDescent="0.2">
      <c r="A194" s="266" t="s">
        <v>68</v>
      </c>
      <c r="B194" s="266"/>
      <c r="C194" s="266"/>
      <c r="D194" s="266"/>
      <c r="E194" s="17"/>
      <c r="F194" s="15">
        <f>SUM(F33:F36,F81:F85)</f>
        <v>-3071912</v>
      </c>
    </row>
    <row r="195" spans="1:6" x14ac:dyDescent="0.2">
      <c r="A195" s="17" t="s">
        <v>72</v>
      </c>
      <c r="B195" s="17"/>
      <c r="C195" s="17"/>
      <c r="D195" s="17"/>
      <c r="E195" s="17"/>
      <c r="F195" s="15">
        <f>G71+G72</f>
        <v>0</v>
      </c>
    </row>
    <row r="196" spans="1:6" x14ac:dyDescent="0.2">
      <c r="A196" s="17" t="s">
        <v>73</v>
      </c>
      <c r="B196" s="17"/>
      <c r="C196" s="17"/>
      <c r="D196" s="17"/>
      <c r="E196" s="17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264" t="s">
        <v>63</v>
      </c>
      <c r="B198" s="264"/>
      <c r="C198" s="264"/>
      <c r="D198" s="264"/>
      <c r="E198" s="17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261" t="s">
        <v>74</v>
      </c>
      <c r="B201" s="261"/>
      <c r="C201" s="261"/>
      <c r="D201" s="261"/>
      <c r="E201" s="261"/>
      <c r="F201" s="261"/>
    </row>
    <row r="202" spans="1:6" x14ac:dyDescent="0.2">
      <c r="A202" s="263"/>
      <c r="B202" s="263"/>
      <c r="C202" s="263"/>
      <c r="D202" s="263"/>
      <c r="E202" s="263"/>
      <c r="F202" s="263"/>
    </row>
    <row r="203" spans="1:6" x14ac:dyDescent="0.2">
      <c r="A203" s="29"/>
      <c r="B203" s="29"/>
      <c r="C203" s="29"/>
      <c r="D203" s="30"/>
      <c r="E203" s="30"/>
      <c r="F203" s="31"/>
    </row>
    <row r="204" spans="1:6" x14ac:dyDescent="0.2">
      <c r="A204" s="33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33" t="s">
        <v>146</v>
      </c>
      <c r="B205" s="32"/>
      <c r="C205" s="32"/>
      <c r="D205" s="32"/>
      <c r="E205" s="33"/>
      <c r="F205" s="31">
        <f>SUM(F149,F177)</f>
        <v>0</v>
      </c>
    </row>
    <row r="206" spans="1:6" x14ac:dyDescent="0.2">
      <c r="A206" s="261" t="s">
        <v>155</v>
      </c>
      <c r="B206" s="261"/>
      <c r="C206" s="261"/>
      <c r="D206" s="261"/>
      <c r="E206" s="33"/>
      <c r="F206" s="31">
        <f>SUM(F150,F178)</f>
        <v>10511784</v>
      </c>
    </row>
    <row r="207" spans="1:6" x14ac:dyDescent="0.2">
      <c r="A207" s="261" t="s">
        <v>160</v>
      </c>
      <c r="B207" s="261"/>
      <c r="C207" s="261"/>
      <c r="D207" s="261"/>
      <c r="E207" s="33"/>
      <c r="F207" s="31">
        <f>F151+F179</f>
        <v>13839752</v>
      </c>
    </row>
    <row r="208" spans="1:6" x14ac:dyDescent="0.2">
      <c r="A208" s="261" t="s">
        <v>156</v>
      </c>
      <c r="B208" s="261"/>
      <c r="C208" s="261"/>
      <c r="D208" s="261"/>
      <c r="E208" s="33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33"/>
      <c r="F209" s="31">
        <f>SUM(F181,F153)</f>
        <v>49375989</v>
      </c>
    </row>
    <row r="210" spans="1:6" x14ac:dyDescent="0.2">
      <c r="A210" s="33" t="s">
        <v>61</v>
      </c>
      <c r="B210" s="33"/>
      <c r="C210" s="33"/>
      <c r="D210" s="33"/>
      <c r="E210" s="33"/>
      <c r="F210" s="31">
        <f>F182+F154</f>
        <v>0</v>
      </c>
    </row>
    <row r="211" spans="1:6" x14ac:dyDescent="0.2">
      <c r="A211" s="261" t="s">
        <v>62</v>
      </c>
      <c r="B211" s="261"/>
      <c r="C211" s="261"/>
      <c r="D211" s="261"/>
      <c r="E211" s="33"/>
      <c r="F211" s="31">
        <f>F183+F155</f>
        <v>50800</v>
      </c>
    </row>
    <row r="212" spans="1:6" x14ac:dyDescent="0.2">
      <c r="A212" s="34" t="s">
        <v>149</v>
      </c>
      <c r="B212" s="34"/>
      <c r="C212" s="34"/>
      <c r="D212" s="34"/>
      <c r="E212" s="34"/>
      <c r="F212" s="35">
        <f>F156</f>
        <v>0</v>
      </c>
    </row>
    <row r="213" spans="1:6" x14ac:dyDescent="0.2">
      <c r="A213" s="261" t="s">
        <v>63</v>
      </c>
      <c r="B213" s="261"/>
      <c r="C213" s="261"/>
      <c r="D213" s="261"/>
      <c r="E213" s="33"/>
      <c r="F213" s="31">
        <f>SUM(F204:F212)</f>
        <v>73778325</v>
      </c>
    </row>
    <row r="214" spans="1:6" x14ac:dyDescent="0.2">
      <c r="A214" s="33"/>
      <c r="B214" s="33"/>
      <c r="C214" s="33"/>
      <c r="D214" s="33"/>
      <c r="E214" s="33"/>
      <c r="F214" s="31"/>
    </row>
    <row r="215" spans="1:6" x14ac:dyDescent="0.2">
      <c r="A215" s="33"/>
      <c r="B215" s="33"/>
      <c r="C215" s="33"/>
      <c r="D215" s="33"/>
      <c r="E215" s="33"/>
      <c r="F215" s="31"/>
    </row>
    <row r="216" spans="1:6" x14ac:dyDescent="0.2">
      <c r="A216" s="263"/>
      <c r="B216" s="263"/>
      <c r="C216" s="263"/>
      <c r="D216" s="263"/>
      <c r="E216" s="263"/>
      <c r="F216" s="263"/>
    </row>
    <row r="217" spans="1:6" x14ac:dyDescent="0.2">
      <c r="A217" s="261" t="s">
        <v>76</v>
      </c>
      <c r="B217" s="261"/>
      <c r="C217" s="261"/>
      <c r="D217" s="261"/>
      <c r="E217" s="261"/>
      <c r="F217" s="261"/>
    </row>
    <row r="218" spans="1:6" x14ac:dyDescent="0.2">
      <c r="A218" s="263"/>
      <c r="B218" s="263"/>
      <c r="C218" s="263"/>
      <c r="D218" s="263"/>
      <c r="E218" s="263"/>
      <c r="F218" s="263"/>
    </row>
    <row r="219" spans="1:6" x14ac:dyDescent="0.2">
      <c r="A219" s="261" t="s">
        <v>65</v>
      </c>
      <c r="B219" s="261"/>
      <c r="C219" s="261"/>
      <c r="D219" s="261"/>
      <c r="E219" s="33"/>
      <c r="F219" s="31">
        <f>SUM(F190,F163)</f>
        <v>10511784</v>
      </c>
    </row>
    <row r="220" spans="1:6" x14ac:dyDescent="0.2">
      <c r="A220" s="33" t="s">
        <v>162</v>
      </c>
      <c r="B220" s="33"/>
      <c r="C220" s="33"/>
      <c r="D220" s="33"/>
      <c r="E220" s="33"/>
      <c r="F220" s="31">
        <f>F191+F164</f>
        <v>1253</v>
      </c>
    </row>
    <row r="221" spans="1:6" x14ac:dyDescent="0.2">
      <c r="A221" s="261" t="s">
        <v>66</v>
      </c>
      <c r="B221" s="261"/>
      <c r="C221" s="261"/>
      <c r="D221" s="261"/>
      <c r="E221" s="33"/>
      <c r="F221" s="31">
        <f>F192+F165</f>
        <v>5274140</v>
      </c>
    </row>
    <row r="222" spans="1:6" x14ac:dyDescent="0.2">
      <c r="A222" s="261" t="s">
        <v>67</v>
      </c>
      <c r="B222" s="261"/>
      <c r="C222" s="261"/>
      <c r="D222" s="261"/>
      <c r="E222" s="33"/>
      <c r="F222" s="31">
        <f>F193+F166</f>
        <v>978519</v>
      </c>
    </row>
    <row r="223" spans="1:6" x14ac:dyDescent="0.2">
      <c r="A223" s="261" t="s">
        <v>68</v>
      </c>
      <c r="B223" s="261"/>
      <c r="C223" s="261"/>
      <c r="D223" s="261"/>
      <c r="E223" s="33"/>
      <c r="F223" s="31">
        <f>F194+F167</f>
        <v>7636640</v>
      </c>
    </row>
    <row r="224" spans="1:6" x14ac:dyDescent="0.2">
      <c r="A224" s="33" t="s">
        <v>72</v>
      </c>
      <c r="B224" s="33"/>
      <c r="C224" s="33"/>
      <c r="D224" s="33"/>
      <c r="E224" s="33"/>
      <c r="F224" s="31">
        <f>SUM(F195,F168)</f>
        <v>10591105</v>
      </c>
    </row>
    <row r="225" spans="1:6" x14ac:dyDescent="0.2">
      <c r="A225" s="33" t="s">
        <v>73</v>
      </c>
      <c r="B225" s="33"/>
      <c r="C225" s="33"/>
      <c r="D225" s="33"/>
      <c r="E225" s="33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28">
        <f>F197+F171</f>
        <v>0</v>
      </c>
    </row>
    <row r="227" spans="1:6" x14ac:dyDescent="0.2">
      <c r="A227" s="262" t="s">
        <v>63</v>
      </c>
      <c r="B227" s="262"/>
      <c r="C227" s="262"/>
      <c r="D227" s="262"/>
      <c r="E227" s="33"/>
      <c r="F227" s="31">
        <f>SUM(F219:F226)</f>
        <v>73778325</v>
      </c>
    </row>
  </sheetData>
  <autoFilter ref="A5:M91" xr:uid="{00000000-0009-0000-0000-000007000000}"/>
  <mergeCells count="82">
    <mergeCell ref="B25:B26"/>
    <mergeCell ref="A30:C30"/>
    <mergeCell ref="A31:A41"/>
    <mergeCell ref="B31:B38"/>
    <mergeCell ref="B39:B41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151:D151"/>
    <mergeCell ref="A152:D152"/>
    <mergeCell ref="A155:D155"/>
    <mergeCell ref="A157:D157"/>
    <mergeCell ref="A158:F160"/>
    <mergeCell ref="A161:F161"/>
    <mergeCell ref="A162:F162"/>
    <mergeCell ref="A163:D163"/>
    <mergeCell ref="A165:D165"/>
    <mergeCell ref="A166:D166"/>
    <mergeCell ref="A167:D167"/>
    <mergeCell ref="A172:D172"/>
    <mergeCell ref="A174:F174"/>
    <mergeCell ref="A177:D177"/>
    <mergeCell ref="A179:D179"/>
    <mergeCell ref="A180:D180"/>
    <mergeCell ref="A183:D183"/>
    <mergeCell ref="A184:D184"/>
    <mergeCell ref="A185:F187"/>
    <mergeCell ref="A188:F188"/>
    <mergeCell ref="A189:F189"/>
    <mergeCell ref="A190:D190"/>
    <mergeCell ref="A192:D192"/>
    <mergeCell ref="A193:D193"/>
    <mergeCell ref="A194:D194"/>
    <mergeCell ref="A198:D198"/>
    <mergeCell ref="A201:F201"/>
    <mergeCell ref="A202:F202"/>
    <mergeCell ref="A206:D206"/>
    <mergeCell ref="A207:D207"/>
    <mergeCell ref="A208:D208"/>
    <mergeCell ref="A211:D211"/>
    <mergeCell ref="A213:D213"/>
    <mergeCell ref="A216:F216"/>
    <mergeCell ref="A217:F217"/>
    <mergeCell ref="A227:D227"/>
    <mergeCell ref="A218:F218"/>
    <mergeCell ref="A219:D219"/>
    <mergeCell ref="A221:D221"/>
    <mergeCell ref="A222:D222"/>
    <mergeCell ref="A223:D223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309" t="s">
        <v>82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404" t="s">
        <v>19</v>
      </c>
      <c r="B4" s="406" t="s">
        <v>0</v>
      </c>
      <c r="C4" s="404" t="s">
        <v>44</v>
      </c>
      <c r="D4" s="404" t="s">
        <v>21</v>
      </c>
      <c r="E4" s="408" t="s">
        <v>137</v>
      </c>
      <c r="F4" s="410" t="s">
        <v>164</v>
      </c>
      <c r="G4" s="411"/>
      <c r="H4" s="411"/>
      <c r="I4" s="412"/>
      <c r="J4" s="408" t="s">
        <v>142</v>
      </c>
      <c r="K4" s="413" t="s">
        <v>166</v>
      </c>
      <c r="L4" s="414" t="s">
        <v>165</v>
      </c>
    </row>
    <row r="5" spans="1:12" ht="32.25" customHeight="1" x14ac:dyDescent="0.2">
      <c r="A5" s="405"/>
      <c r="B5" s="407"/>
      <c r="C5" s="405"/>
      <c r="D5" s="405"/>
      <c r="E5" s="409"/>
      <c r="F5" s="130" t="s">
        <v>43</v>
      </c>
      <c r="G5" s="131" t="s">
        <v>144</v>
      </c>
      <c r="H5" s="131" t="s">
        <v>163</v>
      </c>
      <c r="I5" s="131" t="s">
        <v>141</v>
      </c>
      <c r="J5" s="409"/>
      <c r="K5" s="413"/>
      <c r="L5" s="414"/>
    </row>
    <row r="6" spans="1:12" x14ac:dyDescent="0.2">
      <c r="A6" s="384" t="s">
        <v>38</v>
      </c>
      <c r="B6" s="280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96">
        <v>40000</v>
      </c>
      <c r="L6" s="4">
        <f>J6-K6</f>
        <v>0</v>
      </c>
    </row>
    <row r="7" spans="1:12" x14ac:dyDescent="0.2">
      <c r="A7" s="384"/>
      <c r="B7" s="2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84"/>
      <c r="B8" s="280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96">
        <v>1287</v>
      </c>
      <c r="L8" s="4">
        <f t="shared" si="1"/>
        <v>570</v>
      </c>
    </row>
    <row r="9" spans="1:12" x14ac:dyDescent="0.2">
      <c r="A9" s="384"/>
      <c r="B9" s="2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38">
        <f t="shared" si="1"/>
        <v>0</v>
      </c>
    </row>
    <row r="10" spans="1:12" x14ac:dyDescent="0.2">
      <c r="A10" s="384"/>
      <c r="B10" s="2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5" t="s">
        <v>50</v>
      </c>
      <c r="B11" s="2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4534589</v>
      </c>
      <c r="L11" s="4">
        <f t="shared" si="1"/>
        <v>2470674</v>
      </c>
    </row>
    <row r="12" spans="1:12" x14ac:dyDescent="0.2">
      <c r="A12" s="386"/>
      <c r="B12" s="2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4052373</v>
      </c>
      <c r="L12" s="4">
        <f t="shared" si="1"/>
        <v>447627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12623625</v>
      </c>
      <c r="L13" s="4">
        <f t="shared" si="1"/>
        <v>7122875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10328397</v>
      </c>
      <c r="L14" s="4">
        <f>J14-K14</f>
        <v>5930553</v>
      </c>
    </row>
    <row r="15" spans="1:12" x14ac:dyDescent="0.2">
      <c r="A15" s="385" t="s">
        <v>46</v>
      </c>
      <c r="B15" s="2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87"/>
      <c r="B16" s="2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87"/>
      <c r="B17" s="2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87"/>
      <c r="B18" s="2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87"/>
      <c r="B19" s="2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88" t="s">
        <v>47</v>
      </c>
      <c r="B20" s="2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3" x14ac:dyDescent="0.2">
      <c r="A21" s="389"/>
      <c r="B21" s="2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89"/>
      <c r="B22" s="2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89"/>
      <c r="B23" s="243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3" x14ac:dyDescent="0.2">
      <c r="A24" s="390"/>
      <c r="B24" s="24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3" ht="21" customHeight="1" x14ac:dyDescent="0.2">
      <c r="A25" s="295" t="s">
        <v>132</v>
      </c>
      <c r="B25" s="37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96"/>
      <c r="B26" s="373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97"/>
      <c r="B27" s="129" t="s">
        <v>128</v>
      </c>
      <c r="C27" s="111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96">
        <v>1643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96">
        <v>205726363</v>
      </c>
      <c r="L28" s="4">
        <f t="shared" si="1"/>
        <v>83808943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1567586</v>
      </c>
      <c r="L29" s="4">
        <f t="shared" si="1"/>
        <v>1628972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33433549</v>
      </c>
      <c r="L30" s="4">
        <f t="shared" si="1"/>
        <v>14069123</v>
      </c>
    </row>
    <row r="31" spans="1:13" ht="34.5" customHeight="1" x14ac:dyDescent="0.2">
      <c r="A31" s="381" t="s">
        <v>85</v>
      </c>
      <c r="B31" s="382"/>
      <c r="C31" s="383"/>
      <c r="D31" s="122">
        <f t="shared" ref="D31:L31" si="2">SUM(D6:D30)</f>
        <v>426209554</v>
      </c>
      <c r="E31" s="122">
        <f t="shared" si="2"/>
        <v>508884280</v>
      </c>
      <c r="F31" s="122">
        <f t="shared" si="2"/>
        <v>0</v>
      </c>
      <c r="G31" s="122">
        <f t="shared" si="2"/>
        <v>12252421</v>
      </c>
      <c r="H31" s="122">
        <f t="shared" si="2"/>
        <v>-1740637</v>
      </c>
      <c r="I31" s="122">
        <f t="shared" si="2"/>
        <v>2000</v>
      </c>
      <c r="J31" s="122">
        <f t="shared" si="2"/>
        <v>519398064</v>
      </c>
      <c r="K31" s="123">
        <f t="shared" si="2"/>
        <v>369326163</v>
      </c>
      <c r="L31" s="122">
        <f t="shared" si="2"/>
        <v>150071901</v>
      </c>
    </row>
    <row r="32" spans="1:13" x14ac:dyDescent="0.2">
      <c r="A32" s="241" t="s">
        <v>18</v>
      </c>
      <c r="B32" s="28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98">
        <v>0</v>
      </c>
      <c r="L32" s="4">
        <f t="shared" ref="L32:L94" si="4">J32-K32</f>
        <v>24000</v>
      </c>
    </row>
    <row r="33" spans="1:12" x14ac:dyDescent="0.2">
      <c r="A33" s="269"/>
      <c r="B33" s="28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69"/>
      <c r="B34" s="28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69"/>
      <c r="B35" s="287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98">
        <v>6045718</v>
      </c>
      <c r="L35" s="4">
        <f t="shared" si="4"/>
        <v>11369240</v>
      </c>
    </row>
    <row r="36" spans="1:12" x14ac:dyDescent="0.2">
      <c r="A36" s="269"/>
      <c r="B36" s="28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69"/>
      <c r="B37" s="28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98">
        <v>75953</v>
      </c>
      <c r="L37" s="4">
        <f t="shared" si="4"/>
        <v>18697</v>
      </c>
    </row>
    <row r="38" spans="1:12" x14ac:dyDescent="0.2">
      <c r="A38" s="269"/>
      <c r="B38" s="28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69"/>
      <c r="B39" s="288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98">
        <v>80000</v>
      </c>
      <c r="L39" s="38">
        <f t="shared" si="4"/>
        <v>0</v>
      </c>
    </row>
    <row r="40" spans="1:12" x14ac:dyDescent="0.2">
      <c r="A40" s="269"/>
      <c r="B40" s="243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69"/>
      <c r="B41" s="28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69"/>
      <c r="B42" s="285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98">
        <v>243194245</v>
      </c>
      <c r="L42" s="4">
        <f t="shared" si="4"/>
        <v>99508291</v>
      </c>
    </row>
    <row r="43" spans="1:12" x14ac:dyDescent="0.2">
      <c r="A43" s="241" t="s">
        <v>24</v>
      </c>
      <c r="B43" s="243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98">
        <v>3579633</v>
      </c>
      <c r="L43" s="4">
        <f t="shared" si="4"/>
        <v>3425630</v>
      </c>
    </row>
    <row r="44" spans="1:12" x14ac:dyDescent="0.2">
      <c r="A44" s="242"/>
      <c r="B44" s="244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98">
        <v>3967790</v>
      </c>
      <c r="L44" s="4">
        <f t="shared" si="4"/>
        <v>532210</v>
      </c>
    </row>
    <row r="45" spans="1:12" x14ac:dyDescent="0.2">
      <c r="A45" s="241" t="s">
        <v>30</v>
      </c>
      <c r="B45" s="243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98">
        <v>8895209</v>
      </c>
      <c r="L45" s="4">
        <f t="shared" si="4"/>
        <v>3841291</v>
      </c>
    </row>
    <row r="46" spans="1:12" x14ac:dyDescent="0.2">
      <c r="A46" s="242"/>
      <c r="B46" s="244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98">
        <v>50000</v>
      </c>
      <c r="L46" s="4">
        <f t="shared" si="4"/>
        <v>0</v>
      </c>
    </row>
    <row r="47" spans="1:12" x14ac:dyDescent="0.2">
      <c r="A47" s="241" t="s">
        <v>138</v>
      </c>
      <c r="B47" s="270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98">
        <v>0</v>
      </c>
      <c r="L47" s="4">
        <f>J47-K47</f>
        <v>0</v>
      </c>
    </row>
    <row r="48" spans="1:12" x14ac:dyDescent="0.2">
      <c r="A48" s="260"/>
      <c r="B48" s="271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98">
        <v>10839300</v>
      </c>
      <c r="L48" s="4">
        <f>J48-K48</f>
        <v>5419650</v>
      </c>
    </row>
    <row r="49" spans="1:12" x14ac:dyDescent="0.2">
      <c r="A49" s="241" t="s">
        <v>48</v>
      </c>
      <c r="B49" s="270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">
      <c r="A50" s="269"/>
      <c r="B50" s="271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9"/>
      <c r="B51" s="271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69"/>
      <c r="B52" s="271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98">
        <v>500</v>
      </c>
      <c r="L52" s="4">
        <f t="shared" si="4"/>
        <v>99213</v>
      </c>
    </row>
    <row r="53" spans="1:12" x14ac:dyDescent="0.2">
      <c r="A53" s="269"/>
      <c r="B53" s="271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">
      <c r="A54" s="269"/>
      <c r="B54" s="271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98">
        <v>100000</v>
      </c>
      <c r="L54" s="4">
        <f t="shared" si="4"/>
        <v>0</v>
      </c>
    </row>
    <row r="55" spans="1:12" x14ac:dyDescent="0.2">
      <c r="A55" s="269"/>
      <c r="B55" s="271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69"/>
      <c r="B56" s="271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9"/>
      <c r="B57" s="271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9"/>
      <c r="B58" s="271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9"/>
      <c r="B59" s="271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69"/>
      <c r="B60" s="271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41" t="s">
        <v>49</v>
      </c>
      <c r="B61" s="77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98">
        <v>8</v>
      </c>
      <c r="L61" s="4">
        <f t="shared" si="4"/>
        <v>0</v>
      </c>
    </row>
    <row r="62" spans="1:12" ht="12.75" customHeight="1" x14ac:dyDescent="0.2">
      <c r="A62" s="269"/>
      <c r="B62" s="294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98">
        <v>630000</v>
      </c>
      <c r="L62" s="4">
        <f t="shared" si="4"/>
        <v>340000</v>
      </c>
    </row>
    <row r="63" spans="1:12" x14ac:dyDescent="0.2">
      <c r="A63" s="269"/>
      <c r="B63" s="294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98">
        <v>736000</v>
      </c>
      <c r="L63" s="4">
        <f t="shared" si="4"/>
        <v>10055000</v>
      </c>
    </row>
    <row r="64" spans="1:12" x14ac:dyDescent="0.2">
      <c r="A64" s="269"/>
      <c r="B64" s="294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98">
        <v>120050</v>
      </c>
      <c r="L64" s="4">
        <f t="shared" si="4"/>
        <v>2992232</v>
      </c>
    </row>
    <row r="65" spans="1:12" x14ac:dyDescent="0.2">
      <c r="A65" s="269"/>
      <c r="B65" s="294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98">
        <v>0</v>
      </c>
      <c r="L65" s="4">
        <f t="shared" si="4"/>
        <v>230000</v>
      </c>
    </row>
    <row r="66" spans="1:12" x14ac:dyDescent="0.2">
      <c r="A66" s="269"/>
      <c r="B66" s="294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98">
        <v>0</v>
      </c>
      <c r="L66" s="4">
        <f t="shared" si="4"/>
        <v>72000</v>
      </c>
    </row>
    <row r="67" spans="1:12" x14ac:dyDescent="0.2">
      <c r="A67" s="269"/>
      <c r="B67" s="294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98">
        <v>0</v>
      </c>
      <c r="L67" s="4">
        <f t="shared" si="4"/>
        <v>230000</v>
      </c>
    </row>
    <row r="68" spans="1:12" x14ac:dyDescent="0.2">
      <c r="A68" s="269"/>
      <c r="B68" s="294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98">
        <v>750000</v>
      </c>
      <c r="L68" s="4">
        <f t="shared" si="4"/>
        <v>7259100</v>
      </c>
    </row>
    <row r="69" spans="1:12" x14ac:dyDescent="0.2">
      <c r="A69" s="269"/>
      <c r="B69" s="294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98">
        <v>2436000</v>
      </c>
      <c r="L69" s="4">
        <f t="shared" si="4"/>
        <v>11563992</v>
      </c>
    </row>
    <row r="70" spans="1:12" x14ac:dyDescent="0.2">
      <c r="A70" s="269"/>
      <c r="B70" s="294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98">
        <v>0</v>
      </c>
      <c r="L70" s="4">
        <f t="shared" si="4"/>
        <v>292100</v>
      </c>
    </row>
    <row r="71" spans="1:12" x14ac:dyDescent="0.2">
      <c r="A71" s="269"/>
      <c r="B71" s="294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98">
        <v>657720</v>
      </c>
      <c r="L71" s="4">
        <f t="shared" si="4"/>
        <v>4470201</v>
      </c>
    </row>
    <row r="72" spans="1:12" x14ac:dyDescent="0.2">
      <c r="A72" s="269"/>
      <c r="B72" s="294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98">
        <v>1900</v>
      </c>
      <c r="L72" s="4">
        <f t="shared" si="4"/>
        <v>227592</v>
      </c>
    </row>
    <row r="73" spans="1:12" x14ac:dyDescent="0.2">
      <c r="A73" s="269"/>
      <c r="B73" s="294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98">
        <v>0</v>
      </c>
      <c r="L73" s="4">
        <f t="shared" si="4"/>
        <v>0</v>
      </c>
    </row>
    <row r="74" spans="1:12" x14ac:dyDescent="0.2">
      <c r="A74" s="269"/>
      <c r="B74" s="294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98">
        <v>704400</v>
      </c>
      <c r="L74" s="4">
        <f t="shared" si="4"/>
        <v>0</v>
      </c>
    </row>
    <row r="75" spans="1:12" x14ac:dyDescent="0.2">
      <c r="A75" s="269"/>
      <c r="B75" s="294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98">
        <v>1818096</v>
      </c>
      <c r="L75" s="4">
        <f t="shared" si="4"/>
        <v>0</v>
      </c>
    </row>
    <row r="76" spans="1:12" x14ac:dyDescent="0.2">
      <c r="A76" s="269"/>
      <c r="B76" s="294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98">
        <v>2568661</v>
      </c>
      <c r="L76" s="4">
        <f t="shared" si="4"/>
        <v>109899</v>
      </c>
    </row>
    <row r="77" spans="1:12" x14ac:dyDescent="0.2">
      <c r="A77" s="269"/>
      <c r="B77" s="294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98">
        <v>1374613</v>
      </c>
      <c r="L77" s="4">
        <f t="shared" si="4"/>
        <v>29672</v>
      </c>
    </row>
    <row r="78" spans="1:12" x14ac:dyDescent="0.2">
      <c r="A78" s="269"/>
      <c r="B78" s="294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98">
        <v>2828729</v>
      </c>
      <c r="L78" s="4">
        <f t="shared" si="4"/>
        <v>1293214</v>
      </c>
    </row>
    <row r="79" spans="1:12" x14ac:dyDescent="0.2">
      <c r="A79" s="242"/>
      <c r="B79" s="294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98">
        <v>493942</v>
      </c>
      <c r="L79" s="4">
        <f t="shared" si="4"/>
        <v>618982</v>
      </c>
    </row>
    <row r="80" spans="1:12" ht="16.5" customHeight="1" x14ac:dyDescent="0.2">
      <c r="A80" s="378" t="s">
        <v>127</v>
      </c>
      <c r="B80" s="372" t="s">
        <v>128</v>
      </c>
      <c r="C80" s="116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98">
        <v>1582242</v>
      </c>
      <c r="L80" s="4">
        <f t="shared" si="4"/>
        <v>1582242</v>
      </c>
    </row>
    <row r="81" spans="1:13" x14ac:dyDescent="0.2">
      <c r="A81" s="379"/>
      <c r="B81" s="377"/>
      <c r="C81" s="116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98">
        <v>276891</v>
      </c>
      <c r="L81" s="4">
        <f t="shared" si="4"/>
        <v>276892</v>
      </c>
    </row>
    <row r="82" spans="1:13" x14ac:dyDescent="0.2">
      <c r="A82" s="379"/>
      <c r="B82" s="377"/>
      <c r="C82" s="116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98">
        <v>2756</v>
      </c>
      <c r="L82" s="4">
        <f t="shared" si="4"/>
        <v>2403710</v>
      </c>
      <c r="M82" s="132"/>
    </row>
    <row r="83" spans="1:13" x14ac:dyDescent="0.2">
      <c r="A83" s="379"/>
      <c r="B83" s="377"/>
      <c r="C83" s="116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98">
        <v>0</v>
      </c>
      <c r="L83" s="4">
        <f t="shared" si="4"/>
        <v>540157</v>
      </c>
      <c r="M83" s="132"/>
    </row>
    <row r="84" spans="1:13" x14ac:dyDescent="0.2">
      <c r="A84" s="379"/>
      <c r="B84" s="377"/>
      <c r="C84" s="116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98">
        <v>0</v>
      </c>
      <c r="L84" s="4">
        <f t="shared" si="4"/>
        <v>846181</v>
      </c>
      <c r="M84" s="132"/>
    </row>
    <row r="85" spans="1:13" x14ac:dyDescent="0.2">
      <c r="A85" s="379"/>
      <c r="B85" s="377"/>
      <c r="C85" s="116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98">
        <v>3275748</v>
      </c>
      <c r="L85" s="4">
        <f t="shared" si="4"/>
        <v>805616</v>
      </c>
      <c r="M85" s="132"/>
    </row>
    <row r="86" spans="1:13" x14ac:dyDescent="0.2">
      <c r="A86" s="379"/>
      <c r="B86" s="377"/>
      <c r="C86" s="116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98">
        <v>0</v>
      </c>
      <c r="L86" s="4">
        <f t="shared" si="4"/>
        <v>354000</v>
      </c>
      <c r="M86" s="132"/>
    </row>
    <row r="87" spans="1:13" x14ac:dyDescent="0.2">
      <c r="A87" s="379"/>
      <c r="B87" s="377"/>
      <c r="C87" s="116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98">
        <v>7696</v>
      </c>
      <c r="L87" s="38">
        <f t="shared" si="4"/>
        <v>1045621</v>
      </c>
      <c r="M87" s="132"/>
    </row>
    <row r="88" spans="1:13" x14ac:dyDescent="0.2">
      <c r="A88" s="379"/>
      <c r="B88" s="377"/>
      <c r="C88" s="116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98">
        <v>0</v>
      </c>
      <c r="L88" s="4">
        <f t="shared" si="4"/>
        <v>840000</v>
      </c>
      <c r="M88" s="132"/>
    </row>
    <row r="89" spans="1:13" x14ac:dyDescent="0.2">
      <c r="A89" s="379"/>
      <c r="B89" s="377"/>
      <c r="C89" s="116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98">
        <v>0</v>
      </c>
      <c r="L89" s="4">
        <f t="shared" si="4"/>
        <v>262453</v>
      </c>
      <c r="M89" s="132"/>
    </row>
    <row r="90" spans="1:13" x14ac:dyDescent="0.2">
      <c r="A90" s="379"/>
      <c r="B90" s="377"/>
      <c r="C90" s="116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98">
        <v>0</v>
      </c>
      <c r="L90" s="4">
        <f t="shared" si="4"/>
        <v>376800</v>
      </c>
      <c r="M90" s="132"/>
    </row>
    <row r="91" spans="1:13" ht="13.5" customHeight="1" x14ac:dyDescent="0.2">
      <c r="A91" s="379"/>
      <c r="B91" s="377"/>
      <c r="C91" s="116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98">
        <v>0</v>
      </c>
      <c r="L91" s="4">
        <f t="shared" si="4"/>
        <v>7700200</v>
      </c>
    </row>
    <row r="92" spans="1:13" ht="13.5" customHeight="1" x14ac:dyDescent="0.2">
      <c r="A92" s="379"/>
      <c r="B92" s="377"/>
      <c r="C92" s="116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98">
        <v>0</v>
      </c>
      <c r="L92" s="4">
        <f t="shared" si="4"/>
        <v>2251652</v>
      </c>
    </row>
    <row r="93" spans="1:13" x14ac:dyDescent="0.2">
      <c r="A93" s="379"/>
      <c r="B93" s="377"/>
      <c r="C93" s="116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98">
        <v>0</v>
      </c>
      <c r="L93" s="4">
        <f t="shared" si="4"/>
        <v>30539278</v>
      </c>
    </row>
    <row r="94" spans="1:13" x14ac:dyDescent="0.2">
      <c r="A94" s="380"/>
      <c r="B94" s="373"/>
      <c r="C94" s="116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98">
        <v>0</v>
      </c>
      <c r="L94" s="4">
        <f t="shared" si="4"/>
        <v>8245606</v>
      </c>
    </row>
    <row r="95" spans="1:13" ht="23.25" customHeight="1" x14ac:dyDescent="0.2">
      <c r="A95" s="381" t="s">
        <v>86</v>
      </c>
      <c r="B95" s="382"/>
      <c r="C95" s="383"/>
      <c r="D95" s="122">
        <f t="shared" ref="D95:L95" si="5">SUM(D32:D94)</f>
        <v>426209554</v>
      </c>
      <c r="E95" s="122">
        <f t="shared" si="5"/>
        <v>508884280</v>
      </c>
      <c r="F95" s="122">
        <f t="shared" si="5"/>
        <v>0</v>
      </c>
      <c r="G95" s="122">
        <f t="shared" si="5"/>
        <v>12252421</v>
      </c>
      <c r="H95" s="122">
        <f t="shared" si="5"/>
        <v>-1740637</v>
      </c>
      <c r="I95" s="122">
        <f t="shared" si="5"/>
        <v>2000</v>
      </c>
      <c r="J95" s="122">
        <f t="shared" si="5"/>
        <v>519398064</v>
      </c>
      <c r="K95" s="122">
        <f t="shared" si="5"/>
        <v>297303580</v>
      </c>
      <c r="L95" s="122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0">
        <v>43738</v>
      </c>
      <c r="L100" s="55"/>
    </row>
    <row r="101" spans="1:12" s="79" customFormat="1" ht="33.75" x14ac:dyDescent="0.2">
      <c r="A101" s="289" t="s">
        <v>101</v>
      </c>
      <c r="B101" s="290"/>
      <c r="C101" s="78" t="s">
        <v>44</v>
      </c>
      <c r="D101" s="80" t="s">
        <v>21</v>
      </c>
      <c r="E101" s="80" t="s">
        <v>129</v>
      </c>
      <c r="F101" s="81" t="s">
        <v>43</v>
      </c>
      <c r="G101" s="93" t="s">
        <v>126</v>
      </c>
      <c r="H101" s="93" t="s">
        <v>83</v>
      </c>
      <c r="I101" s="93" t="s">
        <v>141</v>
      </c>
      <c r="J101" s="80" t="s">
        <v>137</v>
      </c>
      <c r="K101" s="99" t="s">
        <v>135</v>
      </c>
    </row>
    <row r="102" spans="1:12" x14ac:dyDescent="0.2">
      <c r="A102" s="291"/>
      <c r="B102" s="278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291"/>
      <c r="B103" s="278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291"/>
      <c r="B104" s="278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291"/>
      <c r="B105" s="278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291"/>
      <c r="B106" s="278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291"/>
      <c r="B107" s="278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291"/>
      <c r="B108" s="278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291"/>
      <c r="B109" s="278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0">
        <f t="shared" si="12"/>
        <v>28044581</v>
      </c>
    </row>
    <row r="110" spans="1:12" x14ac:dyDescent="0.2">
      <c r="A110" s="291"/>
      <c r="B110" s="278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2">
        <f t="shared" si="13"/>
        <v>28044581</v>
      </c>
      <c r="L110" s="1"/>
    </row>
    <row r="111" spans="1:12" x14ac:dyDescent="0.2">
      <c r="A111" s="291"/>
      <c r="B111" s="278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291"/>
      <c r="B112" s="278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38">
        <f t="shared" si="15"/>
        <v>2212242</v>
      </c>
    </row>
    <row r="113" spans="1:12" x14ac:dyDescent="0.2">
      <c r="A113" s="291"/>
      <c r="B113" s="278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38">
        <f t="shared" si="16"/>
        <v>736000</v>
      </c>
    </row>
    <row r="114" spans="1:12" x14ac:dyDescent="0.2">
      <c r="A114" s="291"/>
      <c r="B114" s="278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291"/>
      <c r="B115" s="278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291"/>
      <c r="B116" s="278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291"/>
      <c r="B117" s="278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0">
        <f t="shared" si="20"/>
        <v>0</v>
      </c>
    </row>
    <row r="118" spans="1:12" x14ac:dyDescent="0.2">
      <c r="A118" s="291"/>
      <c r="B118" s="278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0">
        <f t="shared" si="21"/>
        <v>0</v>
      </c>
    </row>
    <row r="119" spans="1:12" x14ac:dyDescent="0.2">
      <c r="A119" s="291"/>
      <c r="B119" s="278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291"/>
      <c r="B120" s="278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291"/>
      <c r="B121" s="278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291"/>
      <c r="B122" s="278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0">
        <f t="shared" si="25"/>
        <v>0</v>
      </c>
    </row>
    <row r="123" spans="1:12" x14ac:dyDescent="0.2">
      <c r="A123" s="291"/>
      <c r="B123" s="278"/>
      <c r="C123" s="63" t="s">
        <v>117</v>
      </c>
      <c r="D123" s="101">
        <f t="shared" ref="D123:J123" si="26">D36+D86</f>
        <v>0</v>
      </c>
      <c r="E123" s="101">
        <f t="shared" si="26"/>
        <v>73260</v>
      </c>
      <c r="F123" s="101">
        <f t="shared" si="26"/>
        <v>354000</v>
      </c>
      <c r="G123" s="101">
        <f t="shared" si="26"/>
        <v>0</v>
      </c>
      <c r="H123" s="101">
        <f t="shared" si="26"/>
        <v>0</v>
      </c>
      <c r="I123" s="101">
        <f t="shared" si="26"/>
        <v>0</v>
      </c>
      <c r="J123" s="101">
        <f t="shared" si="26"/>
        <v>427260</v>
      </c>
      <c r="K123" s="101">
        <f>K36+K86</f>
        <v>73260</v>
      </c>
    </row>
    <row r="124" spans="1:12" x14ac:dyDescent="0.2">
      <c r="A124" s="291"/>
      <c r="B124" s="278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291"/>
      <c r="B125" s="278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0">
        <f t="shared" si="28"/>
        <v>83000</v>
      </c>
    </row>
    <row r="126" spans="1:12" x14ac:dyDescent="0.2">
      <c r="A126" s="291"/>
      <c r="B126" s="278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291"/>
      <c r="B127" s="278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291"/>
      <c r="B128" s="278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0">
        <f t="shared" si="31"/>
        <v>0</v>
      </c>
    </row>
    <row r="129" spans="1:12" x14ac:dyDescent="0.2">
      <c r="A129" s="291"/>
      <c r="B129" s="278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19">
        <f t="shared" si="32"/>
        <v>12478362</v>
      </c>
    </row>
    <row r="130" spans="1:12" x14ac:dyDescent="0.2">
      <c r="A130" s="291"/>
      <c r="B130" s="278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0">
        <f t="shared" si="33"/>
        <v>10889300</v>
      </c>
    </row>
    <row r="131" spans="1:12" x14ac:dyDescent="0.2">
      <c r="A131" s="291"/>
      <c r="B131" s="278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2">
        <f t="shared" si="34"/>
        <v>23367662</v>
      </c>
      <c r="L131" s="1"/>
    </row>
    <row r="132" spans="1:12" x14ac:dyDescent="0.2">
      <c r="A132" s="291"/>
      <c r="B132" s="278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291"/>
      <c r="B133" s="278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291"/>
      <c r="B134" s="278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291"/>
      <c r="B135" s="278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291"/>
      <c r="B136" s="278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291"/>
      <c r="B137" s="278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291"/>
      <c r="B138" s="278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291"/>
      <c r="B139" s="278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291"/>
      <c r="B140" s="278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03">
        <f t="shared" si="41"/>
        <v>3967790</v>
      </c>
      <c r="L140" s="1"/>
    </row>
    <row r="141" spans="1:12" x14ac:dyDescent="0.2">
      <c r="A141" s="291"/>
      <c r="B141" s="278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04">
        <f t="shared" si="42"/>
        <v>243194245</v>
      </c>
      <c r="L141" s="1"/>
    </row>
    <row r="142" spans="1:12" x14ac:dyDescent="0.2">
      <c r="A142" s="292"/>
      <c r="B142" s="293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1"/>
      <c r="C143" s="1"/>
      <c r="D143" s="1"/>
      <c r="E143" s="1"/>
      <c r="F143" s="68"/>
      <c r="G143" s="1"/>
      <c r="H143" s="1"/>
      <c r="I143" s="1"/>
      <c r="J143" s="1"/>
      <c r="K143" s="105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1:C31"/>
    <mergeCell ref="A25:A27"/>
    <mergeCell ref="A32:A42"/>
    <mergeCell ref="B32:B39"/>
    <mergeCell ref="B40:B4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2023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'2023'!Nyomtatási_terület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002int</cp:lastModifiedBy>
  <cp:lastPrinted>2023-09-13T06:03:23Z</cp:lastPrinted>
  <dcterms:created xsi:type="dcterms:W3CDTF">2018-05-09T11:44:34Z</dcterms:created>
  <dcterms:modified xsi:type="dcterms:W3CDTF">2023-09-13T06:03:27Z</dcterms:modified>
</cp:coreProperties>
</file>